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<sst xmlns="http://schemas.openxmlformats.org/spreadsheetml/2006/main" count="174" uniqueCount="92">
  <si>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</si>
  <si>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</si>
  <si>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</si>
  <si>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</si>
  <si>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</si>
  <si>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</si>
  <si>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</si>
  <si>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</si>
  <si>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</si>
  <si>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</si>
  <si>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</si>
  <si>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</si>
  <si>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</si>
  <si>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</si>
  <si>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</si>
  <si>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</si>
  <si>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</si>
  <si>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</si>
  <si>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</si>
  <si>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</si>
  <si>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</si>
  <si>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</si>
  <si>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</si>
  <si>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</si>
  <si>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</si>
  <si>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</si>
  <si>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</si>
  <si>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</si>
  <si>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</si>
  <si>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</si>
  <si>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</si>
  <si>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</si>
  <si>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</si>
  <si>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</si>
  <si>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</si>
  <si>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</si>
  <si>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</si>
  <si>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</si>
  <si>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</si>
  <si>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</si>
  <si>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</si>
  <si>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</si>
  <si>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</si>
  <si>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</si>
  <si>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</si>
  <si>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</si>
  <si>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</si>
  <si>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</si>
  <si>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</si>
  <si>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</si>
  <si>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</si>
  <si>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</si>
  <si>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</si>
  <si>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</si>
  <si>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</si>
  <si>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</si>
  <si>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</si>
  <si>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</si>
  <si>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</si>
  <si>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</si>
  <si>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</si>
  <si>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</si>
  <si>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</si>
  <si>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</si>
  <si>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</si>
  <si>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</si>
  <si>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</si>
  <si>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</si>
  <si>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</si>
  <si>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</si>
  <si>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</si>
  <si>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</si>
  <si>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</si>
  <si>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</si>
  <si>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</si>
  <si>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</si>
  <si>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</si>
  <si>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</si>
  <si>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</si>
  <si>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</si>
  <si>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</si>
  <si>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</si>
  <si>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</si>
  <si>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</si>
  <si>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</si>
  <si>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 xml:space="preserve"> - увеличение стоимости основных средств</t>
  </si>
  <si>
    <t>Пяозерского городского поселения за 6 месяцев 2015г.</t>
  </si>
  <si>
    <t>План на 6 месяцев 2015 год</t>
  </si>
  <si>
    <t>Кассовое исполнение за 6 месяцев 2015 год</t>
  </si>
  <si>
    <t>Исполнение плана за 6 месяцев 2015 г., %</t>
  </si>
  <si>
    <t>к решению 73  ХVII сессии 3  Созыва Совета</t>
  </si>
  <si>
    <t>от    30 июля  2015года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</si>
</sst>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66" fontId="46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4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1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8515625" defaultRowHeight="15"/>
  <cols>
    <col min="1" max="1" width="60.42187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3.5">
      <c r="C2" s="44" t="s">
        <v>56</v>
      </c>
    </row>
    <row r="3" ht="13.5">
      <c r="C3" s="44" t="s">
        <v>90</v>
      </c>
    </row>
    <row r="4" ht="13.5">
      <c r="C4" s="44" t="s">
        <v>55</v>
      </c>
    </row>
    <row r="5" ht="13.5">
      <c r="C5" s="44" t="s">
        <v>91</v>
      </c>
    </row>
    <row r="6" ht="13.5">
      <c r="C6" s="30"/>
    </row>
    <row r="7" ht="13.5">
      <c r="C7" s="30"/>
    </row>
    <row r="8" spans="1:4" ht="13.5">
      <c r="A8" s="47" t="s">
        <v>29</v>
      </c>
      <c r="B8" s="47"/>
      <c r="C8" s="47"/>
      <c r="D8" s="47"/>
    </row>
    <row r="9" spans="1:4" ht="13.5">
      <c r="A9" s="47" t="s">
        <v>86</v>
      </c>
      <c r="B9" s="47"/>
      <c r="C9" s="47"/>
      <c r="D9" s="47"/>
    </row>
    <row r="11" ht="13.5">
      <c r="D11" s="3" t="s">
        <v>16</v>
      </c>
    </row>
    <row r="12" spans="1:4" s="2" customFormat="1" ht="42">
      <c r="A12" s="4" t="s">
        <v>0</v>
      </c>
      <c r="B12" s="5" t="s">
        <v>87</v>
      </c>
      <c r="C12" s="5" t="s">
        <v>88</v>
      </c>
      <c r="D12" s="5" t="s">
        <v>89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1420+1199</f>
        <v>2619</v>
      </c>
      <c r="C14" s="8">
        <v>937.5</v>
      </c>
      <c r="D14" s="9">
        <f>C14/B14*100</f>
        <v>35.79610538373425</v>
      </c>
    </row>
    <row r="15" spans="1:4" ht="13.5">
      <c r="A15" s="7" t="s">
        <v>2</v>
      </c>
      <c r="B15" s="8">
        <f>B16+B17</f>
        <v>90</v>
      </c>
      <c r="C15" s="8">
        <f>C16+C17</f>
        <v>216.20000000000002</v>
      </c>
      <c r="D15" s="9">
        <f aca="true" t="shared" si="0" ref="D15:D39">C15/B15*100</f>
        <v>240.22222222222226</v>
      </c>
    </row>
    <row r="16" spans="1:4" ht="13.5">
      <c r="A16" s="7" t="s">
        <v>47</v>
      </c>
      <c r="B16" s="8">
        <f>11+45</f>
        <v>56</v>
      </c>
      <c r="C16" s="8">
        <v>45.9</v>
      </c>
      <c r="D16" s="24">
        <f t="shared" si="0"/>
        <v>81.96428571428571</v>
      </c>
    </row>
    <row r="17" spans="1:4" ht="13.5">
      <c r="A17" s="7" t="s">
        <v>4</v>
      </c>
      <c r="B17" s="8">
        <f>4+30</f>
        <v>34</v>
      </c>
      <c r="C17" s="8">
        <v>170.3</v>
      </c>
      <c r="D17" s="9">
        <f t="shared" si="0"/>
        <v>500.88235294117646</v>
      </c>
    </row>
    <row r="18" spans="1:4" ht="13.5">
      <c r="A18" s="7" t="s">
        <v>78</v>
      </c>
      <c r="B18" s="8">
        <f>114+120</f>
        <v>234</v>
      </c>
      <c r="C18" s="8">
        <v>251.3</v>
      </c>
      <c r="D18" s="9">
        <f>C18/B18*100</f>
        <v>107.39316239316238</v>
      </c>
    </row>
    <row r="19" spans="1:4" ht="27.75">
      <c r="A19" s="10" t="s">
        <v>69</v>
      </c>
      <c r="B19" s="11">
        <f>B20+B21</f>
        <v>518</v>
      </c>
      <c r="C19" s="11">
        <f>C20+C21</f>
        <v>375.5</v>
      </c>
      <c r="D19" s="12">
        <f t="shared" si="0"/>
        <v>72.49034749034749</v>
      </c>
    </row>
    <row r="20" spans="1:4" ht="13.5">
      <c r="A20" s="7" t="s">
        <v>6</v>
      </c>
      <c r="B20" s="8">
        <f>18+0</f>
        <v>18</v>
      </c>
      <c r="C20" s="8">
        <v>10.8</v>
      </c>
      <c r="D20" s="24">
        <f t="shared" si="0"/>
        <v>60.00000000000001</v>
      </c>
    </row>
    <row r="21" spans="1:4" ht="13.5">
      <c r="A21" s="7" t="s">
        <v>7</v>
      </c>
      <c r="B21" s="8">
        <f>500+0</f>
        <v>500</v>
      </c>
      <c r="C21" s="8">
        <v>364.7</v>
      </c>
      <c r="D21" s="24">
        <f t="shared" si="0"/>
        <v>72.94</v>
      </c>
    </row>
    <row r="22" spans="1:4" ht="13.5">
      <c r="A22" s="7" t="s">
        <v>80</v>
      </c>
      <c r="B22" s="8">
        <f>B23+B24</f>
        <v>182</v>
      </c>
      <c r="C22" s="8">
        <f>C23+C24</f>
        <v>287.90000000000003</v>
      </c>
      <c r="D22" s="24">
        <f t="shared" si="0"/>
        <v>158.1868131868132</v>
      </c>
    </row>
    <row r="23" spans="1:4" ht="13.5">
      <c r="A23" s="7" t="s">
        <v>81</v>
      </c>
      <c r="B23" s="8">
        <f>2+0</f>
        <v>2</v>
      </c>
      <c r="C23" s="8">
        <v>0.6</v>
      </c>
      <c r="D23" s="24">
        <f t="shared" si="0"/>
        <v>30</v>
      </c>
    </row>
    <row r="24" spans="1:4" ht="27.75">
      <c r="A24" s="10" t="s">
        <v>82</v>
      </c>
      <c r="B24" s="8">
        <v>180</v>
      </c>
      <c r="C24" s="8">
        <v>287.3</v>
      </c>
      <c r="D24" s="24">
        <f t="shared" si="0"/>
        <v>159.61111111111111</v>
      </c>
    </row>
    <row r="25" spans="1:4" ht="13.5">
      <c r="A25" s="10" t="s">
        <v>79</v>
      </c>
      <c r="B25" s="11">
        <f>2+0</f>
        <v>2</v>
      </c>
      <c r="C25" s="11">
        <v>0</v>
      </c>
      <c r="D25" s="46">
        <f t="shared" si="0"/>
        <v>0</v>
      </c>
    </row>
    <row r="26" spans="1:4" ht="13.5">
      <c r="A26" s="10" t="s">
        <v>70</v>
      </c>
      <c r="B26" s="11">
        <f>50+50</f>
        <v>100</v>
      </c>
      <c r="C26" s="11">
        <v>156.7</v>
      </c>
      <c r="D26" s="46">
        <f>C26/B26*100</f>
        <v>156.7</v>
      </c>
    </row>
    <row r="27" spans="1:4" ht="13.5">
      <c r="A27" s="14" t="s">
        <v>9</v>
      </c>
      <c r="B27" s="9">
        <f>B14+B15+B18+B19+B22+B25+B26</f>
        <v>3745</v>
      </c>
      <c r="C27" s="9">
        <f>C14+C15+C18+C19+C22+C25+C26</f>
        <v>2225.1</v>
      </c>
      <c r="D27" s="9">
        <f t="shared" si="0"/>
        <v>59.41522029372497</v>
      </c>
    </row>
    <row r="28" spans="1:4" ht="13.5">
      <c r="A28" s="7" t="s">
        <v>72</v>
      </c>
      <c r="B28" s="8">
        <f>B29+B30+B31+B32+B33+B34+B35+B38</f>
        <v>2799.7999999999997</v>
      </c>
      <c r="C28" s="9">
        <f>C29+C30+C31+C32+C33+C34+C35+C38</f>
        <v>1365.6999999999998</v>
      </c>
      <c r="D28" s="9">
        <f t="shared" si="0"/>
        <v>48.77848417744124</v>
      </c>
    </row>
    <row r="29" spans="1:4" ht="13.5">
      <c r="A29" s="7" t="s">
        <v>11</v>
      </c>
      <c r="B29" s="8">
        <f>339+1172</f>
        <v>1511</v>
      </c>
      <c r="C29" s="8">
        <v>1189</v>
      </c>
      <c r="D29" s="9">
        <f t="shared" si="0"/>
        <v>78.6896095301125</v>
      </c>
    </row>
    <row r="30" spans="1:4" ht="13.5">
      <c r="A30" s="7" t="s">
        <v>12</v>
      </c>
      <c r="B30" s="8">
        <f>237.5-18+0.5</f>
        <v>220</v>
      </c>
      <c r="C30" s="8">
        <v>119.6</v>
      </c>
      <c r="D30" s="9">
        <f t="shared" si="0"/>
        <v>54.36363636363636</v>
      </c>
    </row>
    <row r="31" spans="1:4" ht="13.5" hidden="1">
      <c r="A31" s="7" t="s">
        <v>13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57</v>
      </c>
      <c r="B32" s="8">
        <f>0+1011.7</f>
        <v>1011.7</v>
      </c>
      <c r="C32" s="8">
        <v>0</v>
      </c>
      <c r="D32" s="13">
        <f t="shared" si="0"/>
        <v>0</v>
      </c>
    </row>
    <row r="33" spans="1:4" ht="13.5" hidden="1">
      <c r="A33" s="7" t="s">
        <v>48</v>
      </c>
      <c r="B33" s="8">
        <v>0</v>
      </c>
      <c r="C33" s="8">
        <v>0</v>
      </c>
      <c r="D33" s="13" t="e">
        <f t="shared" si="0"/>
        <v>#DIV/0!</v>
      </c>
    </row>
    <row r="34" spans="1:4" ht="13.5" hidden="1">
      <c r="A34" s="7" t="s">
        <v>71</v>
      </c>
      <c r="B34" s="8">
        <f>0</f>
        <v>0</v>
      </c>
      <c r="C34" s="8">
        <v>0</v>
      </c>
      <c r="D34" s="13" t="e">
        <f t="shared" si="0"/>
        <v>#DIV/0!</v>
      </c>
    </row>
    <row r="35" spans="1:4" ht="13.5">
      <c r="A35" s="7" t="s">
        <v>49</v>
      </c>
      <c r="B35" s="8">
        <f>0+57.1</f>
        <v>57.1</v>
      </c>
      <c r="C35" s="8">
        <v>57.1</v>
      </c>
      <c r="D35" s="13">
        <f t="shared" si="0"/>
        <v>100</v>
      </c>
    </row>
    <row r="36" spans="1:4" ht="13.5" hidden="1">
      <c r="A36" s="10" t="s">
        <v>70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9" t="e">
        <f t="shared" si="0"/>
        <v>#DIV/0!</v>
      </c>
    </row>
    <row r="38" spans="1:4" ht="27.75" hidden="1">
      <c r="A38" s="10" t="s">
        <v>77</v>
      </c>
      <c r="B38" s="11">
        <v>0</v>
      </c>
      <c r="C38" s="11"/>
      <c r="D38" s="29" t="e">
        <f t="shared" si="0"/>
        <v>#DIV/0!</v>
      </c>
    </row>
    <row r="39" spans="1:4" ht="13.5">
      <c r="A39" s="15" t="s">
        <v>15</v>
      </c>
      <c r="B39" s="21">
        <f>B27+B28+B36+B37</f>
        <v>6544.799999999999</v>
      </c>
      <c r="C39" s="22">
        <f>C27+C28+C36+C37</f>
        <v>3590.7999999999997</v>
      </c>
      <c r="D39" s="22">
        <f t="shared" si="0"/>
        <v>54.864930937538205</v>
      </c>
    </row>
    <row r="40" spans="1:4" ht="13.5">
      <c r="A40" s="16" t="s">
        <v>17</v>
      </c>
      <c r="B40" s="31"/>
      <c r="C40" s="31"/>
      <c r="D40" s="9"/>
    </row>
    <row r="41" spans="1:4" s="34" customFormat="1" ht="13.5">
      <c r="A41" s="32" t="s">
        <v>18</v>
      </c>
      <c r="B41" s="33">
        <f>SUM(B42:B54)</f>
        <v>1994.5</v>
      </c>
      <c r="C41" s="33">
        <f>SUM(C42:C54)</f>
        <v>1592.2</v>
      </c>
      <c r="D41" s="22">
        <f aca="true" t="shared" si="1" ref="D41:D129">C41/B41*100</f>
        <v>79.82953121082978</v>
      </c>
    </row>
    <row r="42" spans="1:4" ht="13.5">
      <c r="A42" s="7" t="s">
        <v>19</v>
      </c>
      <c r="B42" s="31">
        <f>(210+335)+(175+270)</f>
        <v>990</v>
      </c>
      <c r="C42" s="31">
        <v>880.4</v>
      </c>
      <c r="D42" s="9">
        <f t="shared" si="1"/>
        <v>88.92929292929293</v>
      </c>
    </row>
    <row r="43" spans="1:4" ht="13.5" hidden="1">
      <c r="A43" s="35" t="s">
        <v>58</v>
      </c>
      <c r="B43" s="31">
        <f>4+5</f>
        <v>9</v>
      </c>
      <c r="C43" s="31">
        <v>0</v>
      </c>
      <c r="D43" s="9">
        <f t="shared" si="1"/>
        <v>0</v>
      </c>
    </row>
    <row r="44" spans="1:4" ht="13.5">
      <c r="A44" s="7" t="s">
        <v>59</v>
      </c>
      <c r="B44" s="31">
        <f>(63+102)+(53+82)</f>
        <v>300</v>
      </c>
      <c r="C44" s="31">
        <v>261.5</v>
      </c>
      <c r="D44" s="9">
        <f t="shared" si="1"/>
        <v>87.16666666666667</v>
      </c>
    </row>
    <row r="45" spans="1:4" ht="13.5">
      <c r="A45" s="40" t="s">
        <v>60</v>
      </c>
      <c r="B45" s="31">
        <f>18+14</f>
        <v>32</v>
      </c>
      <c r="C45" s="31">
        <v>21.2</v>
      </c>
      <c r="D45" s="9">
        <f t="shared" si="1"/>
        <v>66.25</v>
      </c>
    </row>
    <row r="46" spans="1:4" ht="13.5" hidden="1">
      <c r="A46" s="35" t="s">
        <v>61</v>
      </c>
      <c r="B46" s="31">
        <f>3+3</f>
        <v>6</v>
      </c>
      <c r="C46" s="31">
        <v>0</v>
      </c>
      <c r="D46" s="9">
        <f t="shared" si="1"/>
        <v>0</v>
      </c>
    </row>
    <row r="47" spans="1:4" ht="13.5">
      <c r="A47" s="7" t="s">
        <v>21</v>
      </c>
      <c r="B47" s="31">
        <f>(26.5+260)+(15.5+150)</f>
        <v>452</v>
      </c>
      <c r="C47" s="31">
        <v>337.4</v>
      </c>
      <c r="D47" s="9">
        <f t="shared" si="1"/>
        <v>74.64601769911503</v>
      </c>
    </row>
    <row r="48" spans="1:4" ht="13.5">
      <c r="A48" s="7" t="s">
        <v>23</v>
      </c>
      <c r="B48" s="31">
        <f>(18+15)+(12+17)</f>
        <v>62</v>
      </c>
      <c r="C48" s="31">
        <v>22</v>
      </c>
      <c r="D48" s="9">
        <f t="shared" si="1"/>
        <v>35.483870967741936</v>
      </c>
    </row>
    <row r="49" spans="1:4" ht="13.5">
      <c r="A49" s="40" t="s">
        <v>62</v>
      </c>
      <c r="B49" s="31">
        <f>(1+11.5+40.5)+(2+17.5+20)</f>
        <v>92.5</v>
      </c>
      <c r="C49" s="31">
        <v>60.3</v>
      </c>
      <c r="D49" s="9">
        <f t="shared" si="1"/>
        <v>65.1891891891892</v>
      </c>
    </row>
    <row r="50" spans="1:4" ht="13.5" hidden="1">
      <c r="A50" s="35" t="s">
        <v>63</v>
      </c>
      <c r="B50" s="31">
        <f>(3+0)+(3+5)</f>
        <v>11</v>
      </c>
      <c r="C50" s="31">
        <v>3</v>
      </c>
      <c r="D50" s="9">
        <f t="shared" si="1"/>
        <v>27.27272727272727</v>
      </c>
    </row>
    <row r="51" spans="1:4" ht="13.5" hidden="1">
      <c r="A51" s="40" t="s">
        <v>64</v>
      </c>
      <c r="B51" s="31">
        <f>(3+1+1)+(2+0+0)</f>
        <v>7</v>
      </c>
      <c r="C51" s="31">
        <v>2.4</v>
      </c>
      <c r="D51" s="9">
        <f t="shared" si="1"/>
        <v>34.285714285714285</v>
      </c>
    </row>
    <row r="52" spans="1:4" ht="13.5" hidden="1">
      <c r="A52" s="35" t="s">
        <v>85</v>
      </c>
      <c r="B52" s="31">
        <v>0</v>
      </c>
      <c r="C52" s="31">
        <v>0</v>
      </c>
      <c r="D52" s="9" t="e">
        <f t="shared" si="1"/>
        <v>#DIV/0!</v>
      </c>
    </row>
    <row r="53" spans="1:4" ht="13.5">
      <c r="A53" s="40" t="s">
        <v>66</v>
      </c>
      <c r="B53" s="31">
        <f>(15+0.5+1+1)+(14+0.5+1+0)</f>
        <v>33</v>
      </c>
      <c r="C53" s="31">
        <v>4</v>
      </c>
      <c r="D53" s="24">
        <f t="shared" si="1"/>
        <v>12.121212121212121</v>
      </c>
    </row>
    <row r="54" spans="1:4" ht="13.5" hidden="1">
      <c r="A54" s="35" t="s">
        <v>84</v>
      </c>
      <c r="B54" s="31">
        <v>0</v>
      </c>
      <c r="C54" s="31">
        <v>0</v>
      </c>
      <c r="D54" s="24" t="e">
        <f t="shared" si="1"/>
        <v>#DIV/0!</v>
      </c>
    </row>
    <row r="55" spans="1:4" s="34" customFormat="1" ht="13.5">
      <c r="A55" s="32" t="s">
        <v>25</v>
      </c>
      <c r="B55" s="33">
        <f>SUM(B56:B67)</f>
        <v>219</v>
      </c>
      <c r="C55" s="33">
        <f>SUM(C56:C67)</f>
        <v>49.00000000000001</v>
      </c>
      <c r="D55" s="22">
        <f t="shared" si="1"/>
        <v>22.374429223744297</v>
      </c>
    </row>
    <row r="56" spans="1:4" ht="13.5">
      <c r="A56" s="7" t="s">
        <v>19</v>
      </c>
      <c r="B56" s="31">
        <f>153-14</f>
        <v>139</v>
      </c>
      <c r="C56" s="31">
        <v>34.1</v>
      </c>
      <c r="D56" s="9">
        <f t="shared" si="1"/>
        <v>24.532374100719426</v>
      </c>
    </row>
    <row r="57" spans="1:4" ht="13.5" hidden="1">
      <c r="A57" s="35" t="s">
        <v>58</v>
      </c>
      <c r="B57" s="31">
        <v>0</v>
      </c>
      <c r="C57" s="31">
        <v>0</v>
      </c>
      <c r="D57" s="9" t="e">
        <f t="shared" si="1"/>
        <v>#DIV/0!</v>
      </c>
    </row>
    <row r="58" spans="1:4" ht="13.5">
      <c r="A58" s="7" t="s">
        <v>59</v>
      </c>
      <c r="B58" s="31">
        <f>47-4</f>
        <v>43</v>
      </c>
      <c r="C58" s="31">
        <v>8.6</v>
      </c>
      <c r="D58" s="9">
        <f t="shared" si="1"/>
        <v>20</v>
      </c>
    </row>
    <row r="59" spans="1:4" ht="13.5" customHeight="1" hidden="1">
      <c r="A59" s="35" t="s">
        <v>60</v>
      </c>
      <c r="B59" s="31">
        <v>5</v>
      </c>
      <c r="C59" s="31">
        <v>1.5</v>
      </c>
      <c r="D59" s="9">
        <f t="shared" si="1"/>
        <v>30</v>
      </c>
    </row>
    <row r="60" spans="1:4" ht="13.5" customHeight="1" hidden="1">
      <c r="A60" s="35" t="s">
        <v>61</v>
      </c>
      <c r="B60" s="31">
        <v>8</v>
      </c>
      <c r="C60" s="31">
        <v>1</v>
      </c>
      <c r="D60" s="9">
        <f t="shared" si="1"/>
        <v>12.5</v>
      </c>
    </row>
    <row r="61" spans="1:4" ht="13.5" customHeight="1">
      <c r="A61" s="7" t="s">
        <v>21</v>
      </c>
      <c r="B61" s="31">
        <v>10</v>
      </c>
      <c r="C61" s="31">
        <v>2.6</v>
      </c>
      <c r="D61" s="9">
        <f t="shared" si="1"/>
        <v>26</v>
      </c>
    </row>
    <row r="62" spans="1:4" ht="13.5" customHeight="1" hidden="1">
      <c r="A62" s="35" t="s">
        <v>23</v>
      </c>
      <c r="B62" s="31">
        <v>3</v>
      </c>
      <c r="C62" s="31">
        <v>1</v>
      </c>
      <c r="D62" s="9">
        <f t="shared" si="1"/>
        <v>33.33333333333333</v>
      </c>
    </row>
    <row r="63" spans="1:4" ht="13.5" customHeight="1" hidden="1">
      <c r="A63" s="35" t="s">
        <v>62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35" t="s">
        <v>63</v>
      </c>
      <c r="B64" s="31">
        <v>0</v>
      </c>
      <c r="C64" s="31">
        <v>0</v>
      </c>
      <c r="D64" s="9" t="e">
        <f t="shared" si="1"/>
        <v>#DIV/0!</v>
      </c>
    </row>
    <row r="65" spans="1:4" ht="13.5" customHeight="1" hidden="1">
      <c r="A65" s="35" t="s">
        <v>64</v>
      </c>
      <c r="B65" s="31">
        <v>1</v>
      </c>
      <c r="C65" s="31">
        <v>0.1</v>
      </c>
      <c r="D65" s="9">
        <f t="shared" si="1"/>
        <v>10</v>
      </c>
    </row>
    <row r="66" spans="1:4" ht="13.5" customHeight="1" hidden="1">
      <c r="A66" s="35" t="s">
        <v>85</v>
      </c>
      <c r="B66" s="31">
        <v>0</v>
      </c>
      <c r="C66" s="31">
        <v>0</v>
      </c>
      <c r="D66" s="9" t="e">
        <f t="shared" si="1"/>
        <v>#DIV/0!</v>
      </c>
    </row>
    <row r="67" spans="1:4" ht="13.5" customHeight="1">
      <c r="A67" s="40" t="s">
        <v>66</v>
      </c>
      <c r="B67" s="31">
        <v>10</v>
      </c>
      <c r="C67" s="31">
        <v>0.1</v>
      </c>
      <c r="D67" s="9">
        <f t="shared" si="1"/>
        <v>1</v>
      </c>
    </row>
    <row r="68" spans="1:4" s="34" customFormat="1" ht="13.5">
      <c r="A68" s="32" t="s">
        <v>24</v>
      </c>
      <c r="B68" s="33">
        <f>SUM(B69:B74)</f>
        <v>25</v>
      </c>
      <c r="C68" s="33">
        <f>SUM(C69:C74)</f>
        <v>13.1</v>
      </c>
      <c r="D68" s="22">
        <f t="shared" si="1"/>
        <v>52.400000000000006</v>
      </c>
    </row>
    <row r="69" spans="1:4" s="34" customFormat="1" ht="13.5" hidden="1">
      <c r="A69" s="32">
        <v>225</v>
      </c>
      <c r="B69" s="33">
        <f>10+4.5</f>
        <v>14.5</v>
      </c>
      <c r="C69" s="33">
        <v>13</v>
      </c>
      <c r="D69" s="22">
        <f t="shared" si="1"/>
        <v>89.65517241379311</v>
      </c>
    </row>
    <row r="70" spans="1:4" s="34" customFormat="1" ht="13.5" hidden="1">
      <c r="A70" s="32">
        <v>226</v>
      </c>
      <c r="B70" s="33">
        <f>0+(3.5+1)</f>
        <v>4.5</v>
      </c>
      <c r="C70" s="33"/>
      <c r="D70" s="22">
        <f t="shared" si="1"/>
        <v>0</v>
      </c>
    </row>
    <row r="71" spans="1:4" s="34" customFormat="1" ht="13.5" hidden="1">
      <c r="A71" s="32">
        <v>251</v>
      </c>
      <c r="B71" s="33">
        <v>0</v>
      </c>
      <c r="C71" s="33">
        <v>0</v>
      </c>
      <c r="D71" s="22" t="e">
        <f>C71/B71*100</f>
        <v>#DIV/0!</v>
      </c>
    </row>
    <row r="72" spans="1:4" s="34" customFormat="1" ht="13.5" hidden="1">
      <c r="A72" s="32">
        <v>290</v>
      </c>
      <c r="B72" s="33">
        <f>1+0</f>
        <v>1</v>
      </c>
      <c r="C72" s="33">
        <v>0.1</v>
      </c>
      <c r="D72" s="22">
        <f t="shared" si="1"/>
        <v>10</v>
      </c>
    </row>
    <row r="73" spans="1:4" s="34" customFormat="1" ht="13.5" hidden="1">
      <c r="A73" s="32">
        <v>310</v>
      </c>
      <c r="B73" s="33">
        <f>0</f>
        <v>0</v>
      </c>
      <c r="C73" s="33">
        <v>0</v>
      </c>
      <c r="D73" s="22"/>
    </row>
    <row r="74" spans="1:4" s="34" customFormat="1" ht="13.5" hidden="1">
      <c r="A74" s="32">
        <v>340</v>
      </c>
      <c r="B74" s="33">
        <f>5+0</f>
        <v>5</v>
      </c>
      <c r="C74" s="33">
        <v>0</v>
      </c>
      <c r="D74" s="22">
        <f t="shared" si="1"/>
        <v>0</v>
      </c>
    </row>
    <row r="75" spans="1:4" s="34" customFormat="1" ht="13.5">
      <c r="A75" s="32" t="s">
        <v>38</v>
      </c>
      <c r="B75" s="33">
        <f>SUM(B76:B78)</f>
        <v>1714</v>
      </c>
      <c r="C75" s="33">
        <f>SUM(C76:C78)</f>
        <v>57.5</v>
      </c>
      <c r="D75" s="22">
        <f t="shared" si="1"/>
        <v>3.354725787631272</v>
      </c>
    </row>
    <row r="76" spans="1:4" s="34" customFormat="1" ht="13.5" hidden="1">
      <c r="A76" s="32">
        <v>225</v>
      </c>
      <c r="B76" s="33">
        <f>70+(1217+412)</f>
        <v>1699</v>
      </c>
      <c r="C76" s="33">
        <v>57.5</v>
      </c>
      <c r="D76" s="22"/>
    </row>
    <row r="77" spans="1:4" s="34" customFormat="1" ht="13.5" hidden="1">
      <c r="A77" s="32">
        <v>226</v>
      </c>
      <c r="B77" s="33"/>
      <c r="C77" s="33"/>
      <c r="D77" s="22" t="e">
        <f t="shared" si="1"/>
        <v>#DIV/0!</v>
      </c>
    </row>
    <row r="78" spans="1:4" s="34" customFormat="1" ht="13.5" hidden="1">
      <c r="A78" s="32">
        <v>340</v>
      </c>
      <c r="B78" s="33">
        <f>0+15</f>
        <v>15</v>
      </c>
      <c r="C78" s="33"/>
      <c r="D78" s="22"/>
    </row>
    <row r="79" spans="1:4" s="34" customFormat="1" ht="13.5">
      <c r="A79" s="32" t="s">
        <v>73</v>
      </c>
      <c r="B79" s="33">
        <f>SUM(B80:B85)</f>
        <v>804.5</v>
      </c>
      <c r="C79" s="33">
        <f>SUM(C80:C85)</f>
        <v>260.09999999999997</v>
      </c>
      <c r="D79" s="22">
        <f t="shared" si="1"/>
        <v>32.33064014916096</v>
      </c>
    </row>
    <row r="80" spans="1:4" ht="13.5" hidden="1">
      <c r="A80" s="35" t="s">
        <v>21</v>
      </c>
      <c r="B80" s="31"/>
      <c r="C80" s="31"/>
      <c r="D80" s="9" t="e">
        <f t="shared" si="1"/>
        <v>#DIV/0!</v>
      </c>
    </row>
    <row r="81" spans="1:4" ht="13.5">
      <c r="A81" s="7" t="s">
        <v>23</v>
      </c>
      <c r="B81" s="31">
        <f>(50+12+23)+(50+42.5+46)</f>
        <v>223.5</v>
      </c>
      <c r="C81" s="31">
        <v>117.3</v>
      </c>
      <c r="D81" s="9">
        <f t="shared" si="1"/>
        <v>52.48322147651007</v>
      </c>
    </row>
    <row r="82" spans="1:4" ht="13.5">
      <c r="A82" s="40" t="s">
        <v>62</v>
      </c>
      <c r="B82" s="31">
        <f>415+(137+3)</f>
        <v>555</v>
      </c>
      <c r="C82" s="31">
        <v>136.4</v>
      </c>
      <c r="D82" s="9">
        <f t="shared" si="1"/>
        <v>24.576576576576578</v>
      </c>
    </row>
    <row r="83" spans="1:4" ht="13.5" hidden="1">
      <c r="A83" s="35" t="s">
        <v>64</v>
      </c>
      <c r="B83" s="31">
        <f>(2)+0</f>
        <v>2</v>
      </c>
      <c r="C83" s="31">
        <v>1.1</v>
      </c>
      <c r="D83" s="9">
        <f t="shared" si="1"/>
        <v>55.00000000000001</v>
      </c>
    </row>
    <row r="84" spans="1:4" ht="13.5" hidden="1">
      <c r="A84" s="35" t="s">
        <v>85</v>
      </c>
      <c r="B84" s="31">
        <f>0</f>
        <v>0</v>
      </c>
      <c r="C84" s="31">
        <v>0</v>
      </c>
      <c r="D84" s="9" t="e">
        <f t="shared" si="1"/>
        <v>#DIV/0!</v>
      </c>
    </row>
    <row r="85" spans="1:4" s="43" customFormat="1" ht="13.5" hidden="1">
      <c r="A85" s="35" t="s">
        <v>66</v>
      </c>
      <c r="B85" s="42">
        <f>3+(7+4+0+10)</f>
        <v>24</v>
      </c>
      <c r="C85" s="42">
        <v>5.3</v>
      </c>
      <c r="D85" s="24">
        <f t="shared" si="1"/>
        <v>22.083333333333332</v>
      </c>
    </row>
    <row r="86" spans="1:4" s="34" customFormat="1" ht="13.5">
      <c r="A86" s="32" t="s">
        <v>74</v>
      </c>
      <c r="B86" s="33">
        <f>SUM(B87)</f>
        <v>2</v>
      </c>
      <c r="C86" s="33">
        <f>SUM(C87)</f>
        <v>1</v>
      </c>
      <c r="D86" s="36">
        <f t="shared" si="1"/>
        <v>50</v>
      </c>
    </row>
    <row r="87" spans="1:4" ht="13.5" hidden="1">
      <c r="A87" s="7">
        <v>290</v>
      </c>
      <c r="B87" s="31">
        <f>1+1</f>
        <v>2</v>
      </c>
      <c r="C87" s="31">
        <v>1</v>
      </c>
      <c r="D87" s="24"/>
    </row>
    <row r="88" spans="1:4" s="34" customFormat="1" ht="13.5">
      <c r="A88" s="45" t="s">
        <v>76</v>
      </c>
      <c r="B88" s="37">
        <f>SUM(B89:B101)</f>
        <v>2251.8</v>
      </c>
      <c r="C88" s="37">
        <f>SUM(C89:C101)</f>
        <v>1317.2</v>
      </c>
      <c r="D88" s="38">
        <f t="shared" si="1"/>
        <v>58.49542588151701</v>
      </c>
    </row>
    <row r="89" spans="1:4" ht="13.5" hidden="1">
      <c r="A89" s="35" t="s">
        <v>19</v>
      </c>
      <c r="B89" s="31">
        <v>0</v>
      </c>
      <c r="C89" s="31"/>
      <c r="D89" s="9" t="e">
        <f t="shared" si="1"/>
        <v>#DIV/0!</v>
      </c>
    </row>
    <row r="90" spans="1:4" ht="13.5" hidden="1">
      <c r="A90" s="35" t="s">
        <v>58</v>
      </c>
      <c r="B90" s="31">
        <f>5+5</f>
        <v>10</v>
      </c>
      <c r="C90" s="31"/>
      <c r="D90" s="9">
        <f t="shared" si="1"/>
        <v>0</v>
      </c>
    </row>
    <row r="91" spans="1:4" ht="13.5" hidden="1">
      <c r="A91" s="35" t="s">
        <v>59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60</v>
      </c>
      <c r="B92" s="31">
        <v>0</v>
      </c>
      <c r="C92" s="31"/>
      <c r="D92" s="9" t="e">
        <f t="shared" si="1"/>
        <v>#DIV/0!</v>
      </c>
    </row>
    <row r="93" spans="1:4" ht="13.5" hidden="1">
      <c r="A93" s="35" t="s">
        <v>61</v>
      </c>
      <c r="B93" s="31">
        <v>0</v>
      </c>
      <c r="C93" s="31"/>
      <c r="D93" s="9" t="e">
        <f t="shared" si="1"/>
        <v>#DIV/0!</v>
      </c>
    </row>
    <row r="94" spans="1:4" ht="13.5" hidden="1">
      <c r="A94" s="35" t="s">
        <v>21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23</v>
      </c>
      <c r="B95" s="31">
        <f>0+(599.7+227.1)</f>
        <v>826.8000000000001</v>
      </c>
      <c r="C95" s="31"/>
      <c r="D95" s="9">
        <f t="shared" si="1"/>
        <v>0</v>
      </c>
    </row>
    <row r="96" spans="1:4" ht="13.5" hidden="1">
      <c r="A96" s="35" t="s">
        <v>62</v>
      </c>
      <c r="B96" s="31">
        <v>0</v>
      </c>
      <c r="C96" s="31"/>
      <c r="D96" s="9" t="e">
        <f t="shared" si="1"/>
        <v>#DIV/0!</v>
      </c>
    </row>
    <row r="97" spans="1:4" ht="13.5" hidden="1">
      <c r="A97" s="35" t="s">
        <v>67</v>
      </c>
      <c r="B97" s="31">
        <f>901+514</f>
        <v>1415</v>
      </c>
      <c r="C97" s="31">
        <v>1317.2</v>
      </c>
      <c r="D97" s="9"/>
    </row>
    <row r="98" spans="1:4" ht="13.5" hidden="1">
      <c r="A98" s="35" t="s">
        <v>63</v>
      </c>
      <c r="B98" s="31">
        <v>0</v>
      </c>
      <c r="C98" s="31"/>
      <c r="D98" s="9" t="e">
        <f t="shared" si="1"/>
        <v>#DIV/0!</v>
      </c>
    </row>
    <row r="99" spans="1:4" ht="13.5" hidden="1">
      <c r="A99" s="35" t="s">
        <v>64</v>
      </c>
      <c r="B99" s="31">
        <v>0</v>
      </c>
      <c r="C99" s="31"/>
      <c r="D99" s="9" t="e">
        <f t="shared" si="1"/>
        <v>#DIV/0!</v>
      </c>
    </row>
    <row r="100" spans="1:4" ht="13.5" hidden="1">
      <c r="A100" s="35" t="s">
        <v>22</v>
      </c>
      <c r="B100" s="31"/>
      <c r="C100" s="31"/>
      <c r="D100" s="9" t="e">
        <f t="shared" si="1"/>
        <v>#DIV/0!</v>
      </c>
    </row>
    <row r="101" spans="1:4" ht="13.5" hidden="1">
      <c r="A101" s="35" t="s">
        <v>66</v>
      </c>
      <c r="B101" s="31">
        <v>0</v>
      </c>
      <c r="C101" s="31"/>
      <c r="D101" s="9" t="e">
        <f t="shared" si="1"/>
        <v>#DIV/0!</v>
      </c>
    </row>
    <row r="102" spans="1:4" s="34" customFormat="1" ht="13.5">
      <c r="A102" s="32" t="s">
        <v>75</v>
      </c>
      <c r="B102" s="33">
        <f>B103+B104</f>
        <v>10</v>
      </c>
      <c r="C102" s="33">
        <f>C103+C104</f>
        <v>0.9</v>
      </c>
      <c r="D102" s="36">
        <f t="shared" si="1"/>
        <v>9</v>
      </c>
    </row>
    <row r="103" spans="1:4" s="34" customFormat="1" ht="13.5" hidden="1">
      <c r="A103" s="32">
        <v>222</v>
      </c>
      <c r="B103" s="33">
        <f>0+5</f>
        <v>5</v>
      </c>
      <c r="C103" s="33">
        <v>0</v>
      </c>
      <c r="D103" s="36">
        <f t="shared" si="1"/>
        <v>0</v>
      </c>
    </row>
    <row r="104" spans="1:4" s="34" customFormat="1" ht="13.5" hidden="1">
      <c r="A104" s="32">
        <v>290</v>
      </c>
      <c r="B104" s="33">
        <f>2.5+2.5</f>
        <v>5</v>
      </c>
      <c r="C104" s="33">
        <v>0.9</v>
      </c>
      <c r="D104" s="36">
        <f t="shared" si="1"/>
        <v>18</v>
      </c>
    </row>
    <row r="105" spans="1:4" ht="13.5">
      <c r="A105" s="32" t="s">
        <v>50</v>
      </c>
      <c r="B105" s="33">
        <f>B106</f>
        <v>14</v>
      </c>
      <c r="C105" s="33">
        <f>C106</f>
        <v>12.7</v>
      </c>
      <c r="D105" s="36">
        <f t="shared" si="1"/>
        <v>90.71428571428571</v>
      </c>
    </row>
    <row r="106" spans="1:4" ht="13.5" hidden="1">
      <c r="A106" s="7" t="s">
        <v>83</v>
      </c>
      <c r="B106" s="31">
        <f>7+7</f>
        <v>14</v>
      </c>
      <c r="C106" s="31">
        <v>12.7</v>
      </c>
      <c r="D106" s="36">
        <f t="shared" si="1"/>
        <v>90.71428571428571</v>
      </c>
    </row>
    <row r="107" spans="1:4" ht="13.5" hidden="1">
      <c r="A107" s="7" t="s">
        <v>51</v>
      </c>
      <c r="B107" s="31">
        <v>0</v>
      </c>
      <c r="C107" s="31">
        <v>0</v>
      </c>
      <c r="D107" s="9" t="e">
        <f t="shared" si="1"/>
        <v>#DIV/0!</v>
      </c>
    </row>
    <row r="108" spans="1:4" ht="13.5" hidden="1">
      <c r="A108" s="7">
        <v>222</v>
      </c>
      <c r="B108" s="31">
        <f>0</f>
        <v>0</v>
      </c>
      <c r="C108" s="31">
        <v>0</v>
      </c>
      <c r="D108" s="9" t="e">
        <f t="shared" si="1"/>
        <v>#DIV/0!</v>
      </c>
    </row>
    <row r="109" spans="1:4" ht="13.5" hidden="1">
      <c r="A109" s="7">
        <v>340</v>
      </c>
      <c r="B109" s="31">
        <v>0</v>
      </c>
      <c r="C109" s="31">
        <v>0</v>
      </c>
      <c r="D109" s="9" t="e">
        <f t="shared" si="1"/>
        <v>#DIV/0!</v>
      </c>
    </row>
    <row r="110" spans="1:4" ht="13.5">
      <c r="A110" s="15" t="s">
        <v>27</v>
      </c>
      <c r="B110" s="33">
        <f>B41+B55+B68+B75+B79+B86+B88+B102+B105+B107</f>
        <v>7034.8</v>
      </c>
      <c r="C110" s="33">
        <f>C41+C55+C68+C75+C79+C86+C88+C102+C105+C107</f>
        <v>3303.7</v>
      </c>
      <c r="D110" s="22">
        <f t="shared" si="1"/>
        <v>46.96224483993859</v>
      </c>
    </row>
    <row r="111" spans="1:4" ht="13.5">
      <c r="A111" s="17" t="s">
        <v>28</v>
      </c>
      <c r="B111" s="39"/>
      <c r="C111" s="39"/>
      <c r="D111" s="9"/>
    </row>
    <row r="112" spans="1:4" ht="13.5">
      <c r="A112" s="7" t="s">
        <v>19</v>
      </c>
      <c r="B112" s="31">
        <f aca="true" t="shared" si="2" ref="B112:C115">B42+B56+B89</f>
        <v>1129</v>
      </c>
      <c r="C112" s="31">
        <f t="shared" si="2"/>
        <v>914.5</v>
      </c>
      <c r="D112" s="9">
        <f t="shared" si="1"/>
        <v>81.00088573959256</v>
      </c>
    </row>
    <row r="113" spans="1:4" ht="13.5" customHeight="1" hidden="1">
      <c r="A113" s="35" t="s">
        <v>58</v>
      </c>
      <c r="B113" s="31">
        <f t="shared" si="2"/>
        <v>19</v>
      </c>
      <c r="C113" s="31">
        <f t="shared" si="2"/>
        <v>0</v>
      </c>
      <c r="D113" s="9">
        <f t="shared" si="1"/>
        <v>0</v>
      </c>
    </row>
    <row r="114" spans="1:4" ht="13.5" customHeight="1">
      <c r="A114" s="7" t="s">
        <v>59</v>
      </c>
      <c r="B114" s="31">
        <f t="shared" si="2"/>
        <v>343</v>
      </c>
      <c r="C114" s="31">
        <f t="shared" si="2"/>
        <v>270.1</v>
      </c>
      <c r="D114" s="9">
        <f t="shared" si="1"/>
        <v>78.74635568513119</v>
      </c>
    </row>
    <row r="115" spans="1:4" ht="13.5" customHeight="1">
      <c r="A115" s="40" t="s">
        <v>60</v>
      </c>
      <c r="B115" s="31">
        <f t="shared" si="2"/>
        <v>37</v>
      </c>
      <c r="C115" s="31">
        <f t="shared" si="2"/>
        <v>22.7</v>
      </c>
      <c r="D115" s="9">
        <f t="shared" si="1"/>
        <v>61.35135135135135</v>
      </c>
    </row>
    <row r="116" spans="1:4" ht="13.5" customHeight="1" hidden="1">
      <c r="A116" s="35" t="s">
        <v>61</v>
      </c>
      <c r="B116" s="31">
        <f>B46+B60+B93+B108+B103</f>
        <v>19</v>
      </c>
      <c r="C116" s="31">
        <f>C46+C60+C93+C108+C103</f>
        <v>1</v>
      </c>
      <c r="D116" s="9">
        <f t="shared" si="1"/>
        <v>5.263157894736842</v>
      </c>
    </row>
    <row r="117" spans="1:4" ht="13.5" customHeight="1">
      <c r="A117" s="7" t="s">
        <v>21</v>
      </c>
      <c r="B117" s="31">
        <f>B47+B61+B80+B94</f>
        <v>462</v>
      </c>
      <c r="C117" s="31">
        <f>C47+C61+C80+C94</f>
        <v>340</v>
      </c>
      <c r="D117" s="9">
        <f t="shared" si="1"/>
        <v>73.59307359307358</v>
      </c>
    </row>
    <row r="118" spans="1:4" ht="13.5" customHeight="1">
      <c r="A118" s="7" t="s">
        <v>23</v>
      </c>
      <c r="B118" s="31">
        <f>B48+B62+B69+B81+B95+B76</f>
        <v>2828.8</v>
      </c>
      <c r="C118" s="31">
        <f>C48+C62+C69+C81+C95+C76</f>
        <v>210.8</v>
      </c>
      <c r="D118" s="9">
        <f t="shared" si="1"/>
        <v>7.451923076923077</v>
      </c>
    </row>
    <row r="119" spans="1:4" ht="13.5" customHeight="1">
      <c r="A119" s="40" t="s">
        <v>62</v>
      </c>
      <c r="B119" s="31">
        <f>B49+B63+B70+B77+B82+B96</f>
        <v>652</v>
      </c>
      <c r="C119" s="31">
        <f>C49+C63+C70+C77+C82+C96</f>
        <v>196.7</v>
      </c>
      <c r="D119" s="9">
        <f t="shared" si="1"/>
        <v>30.168711656441715</v>
      </c>
    </row>
    <row r="120" spans="1:4" ht="27.75">
      <c r="A120" s="41" t="s">
        <v>68</v>
      </c>
      <c r="B120" s="31">
        <f>B97</f>
        <v>1415</v>
      </c>
      <c r="C120" s="31">
        <f>C97</f>
        <v>1317.2</v>
      </c>
      <c r="D120" s="9">
        <f t="shared" si="1"/>
        <v>93.08833922261485</v>
      </c>
    </row>
    <row r="121" spans="1:4" ht="13.5" customHeight="1" hidden="1">
      <c r="A121" s="35" t="s">
        <v>63</v>
      </c>
      <c r="B121" s="31">
        <f>B50+B71+B98</f>
        <v>11</v>
      </c>
      <c r="C121" s="31">
        <f>C50+C71+C98</f>
        <v>3</v>
      </c>
      <c r="D121" s="9">
        <f t="shared" si="1"/>
        <v>27.27272727272727</v>
      </c>
    </row>
    <row r="122" spans="1:4" ht="13.5" customHeight="1" hidden="1">
      <c r="A122" s="35" t="s">
        <v>64</v>
      </c>
      <c r="B122" s="31">
        <f>B51+B65+B72+B83+B87+B99+B104</f>
        <v>18</v>
      </c>
      <c r="C122" s="31">
        <f>C51+C65+C72+C83+C87+C99+C104</f>
        <v>5.6000000000000005</v>
      </c>
      <c r="D122" s="9">
        <f t="shared" si="1"/>
        <v>31.11111111111111</v>
      </c>
    </row>
    <row r="123" spans="1:4" ht="13.5" customHeight="1" hidden="1">
      <c r="A123" s="35" t="s">
        <v>85</v>
      </c>
      <c r="B123" s="31">
        <f>B52+B66+B73+B84+B100</f>
        <v>0</v>
      </c>
      <c r="C123" s="31">
        <f>C52+C66+C73+C84+C100</f>
        <v>0</v>
      </c>
      <c r="D123" s="9" t="e">
        <f t="shared" si="1"/>
        <v>#DIV/0!</v>
      </c>
    </row>
    <row r="124" spans="1:4" ht="13.5" customHeight="1">
      <c r="A124" s="40" t="s">
        <v>65</v>
      </c>
      <c r="B124" s="31">
        <f>B53+B67+B74+B78+B85+B101+B109</f>
        <v>87</v>
      </c>
      <c r="C124" s="31">
        <f>C53+C67+C74+C78+C85+C101+C109</f>
        <v>9.399999999999999</v>
      </c>
      <c r="D124" s="9">
        <f t="shared" si="1"/>
        <v>10.804597701149424</v>
      </c>
    </row>
    <row r="125" spans="1:4" ht="13.5" customHeight="1" hidden="1">
      <c r="A125" s="35" t="s">
        <v>84</v>
      </c>
      <c r="B125" s="31">
        <f>B54</f>
        <v>0</v>
      </c>
      <c r="C125" s="31">
        <f>C54</f>
        <v>0</v>
      </c>
      <c r="D125" s="9" t="e">
        <f t="shared" si="1"/>
        <v>#DIV/0!</v>
      </c>
    </row>
    <row r="126" spans="1:4" ht="13.5" customHeight="1" hidden="1">
      <c r="A126" s="35" t="s">
        <v>83</v>
      </c>
      <c r="B126" s="31">
        <f>B106</f>
        <v>14</v>
      </c>
      <c r="C126" s="31">
        <f>C106</f>
        <v>12.7</v>
      </c>
      <c r="D126" s="9"/>
    </row>
    <row r="127" spans="1:4" ht="13.5" customHeight="1">
      <c r="A127" s="7" t="s">
        <v>52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53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54</v>
      </c>
      <c r="B129" s="8">
        <v>4.5</v>
      </c>
      <c r="C129" s="8">
        <v>4.5</v>
      </c>
      <c r="D129" s="9">
        <f t="shared" si="1"/>
        <v>100</v>
      </c>
    </row>
    <row r="131" spans="1:4" ht="13.5">
      <c r="A131" s="47" t="s">
        <v>30</v>
      </c>
      <c r="B131" s="47"/>
      <c r="C131" s="47"/>
      <c r="D131" s="47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2" horizontalDpi="180" verticalDpi="180" orientation="landscape" paperSize="9" scale="86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0.42187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7" t="s">
        <v>29</v>
      </c>
      <c r="B1" s="47"/>
      <c r="C1" s="47"/>
      <c r="D1" s="47"/>
    </row>
    <row r="2" spans="1:4" ht="13.5">
      <c r="A2" s="47" t="s">
        <v>34</v>
      </c>
      <c r="B2" s="47"/>
      <c r="C2" s="47"/>
      <c r="D2" s="47"/>
    </row>
    <row r="4" spans="4:6" ht="13.5">
      <c r="D4" s="3"/>
      <c r="F4" s="3" t="s">
        <v>16</v>
      </c>
    </row>
    <row r="5" spans="1:6" s="2" customFormat="1" ht="42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.75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.75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3.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.75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3.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3.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7" t="s">
        <v>30</v>
      </c>
      <c r="B67" s="47"/>
      <c r="C67" s="47"/>
      <c r="D67" s="47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2015-07-29T09:05:29Z</dcterms:modified>
  <cp:category/>
  <cp:version/>
  <cp:contentType/>
  <cp:contentStatus/>
</cp:coreProperties>
</file>