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39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'Лист1'!$A$1:$D$140</definedName>
  </definedNames>
  <calcPr fullCalcOnLoad="1" fullPrecision="0"/>
</workbook>
</file>

<file path=xl/sharedStrings.xml><?xml version="1.0" encoding="utf-8"?>
<sst xmlns="http://schemas.openxmlformats.org/spreadsheetml/2006/main" count="132" uniqueCount="83">
  <si>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</si>
  <si>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</si>
  <si>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</si>
  <si>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</si>
  <si>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</si>
  <si>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</si>
  <si>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</si>
  <si>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</si>
  <si>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</si>
  <si>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</si>
  <si>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</si>
  <si>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</si>
  <si>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</si>
  <si>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</si>
  <si>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</si>
  <si>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</si>
  <si>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</si>
  <si>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</si>
  <si>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</si>
  <si>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</si>
  <si>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</si>
  <si>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</si>
  <si>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</si>
  <si>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</si>
  <si>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</si>
  <si>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</si>
  <si>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</si>
  <si>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</si>
  <si>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</si>
  <si>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</si>
  <si>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</si>
  <si>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</si>
  <si>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</si>
  <si>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</si>
  <si>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</si>
  <si>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</si>
  <si>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</si>
  <si>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</si>
  <si>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</si>
  <si>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</si>
  <si>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</si>
  <si>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</si>
  <si>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</si>
  <si>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</si>
  <si>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</si>
  <si>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</si>
  <si>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</si>
  <si>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</si>
  <si>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</si>
  <si>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</si>
  <si>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</si>
  <si>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</si>
  <si>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</si>
  <si>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</si>
  <si>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7. Культура, кинематография и средства массовой информации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</si>
  <si>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</si>
  <si>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</si>
  <si>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</si>
  <si>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</si>
  <si>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</si>
  <si>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</si>
  <si>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</si>
  <si>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</si>
  <si>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</si>
  <si>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</si>
  <si>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</si>
  <si>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 xml:space="preserve"> - поступления от денежных пожертвований</t>
  </si>
  <si>
    <t>к решению ПРОЕКТ ХХ сессии 4  Созыва Совета</t>
  </si>
  <si>
    <t>Проведение выборов в муниципальных образованиях</t>
  </si>
  <si>
    <t>Приложение 5</t>
  </si>
  <si>
    <t xml:space="preserve"> - компенсации за использование личного транспорта</t>
  </si>
  <si>
    <t>6. Молодежная политика</t>
  </si>
  <si>
    <t>от "    " марта 2023 года</t>
  </si>
  <si>
    <t>Пяозерского городского поселения за 2022г.</t>
  </si>
  <si>
    <t>План на 2022 год</t>
  </si>
  <si>
    <t>Кассовое исполнение за  2022 год</t>
  </si>
  <si>
    <t>6. Прочие поступления от использования имущества</t>
  </si>
  <si>
    <t xml:space="preserve"> - Субсидии бюджетам городских поселений на реализацию программ формирования современной городской среды</t>
  </si>
  <si>
    <t>Исполнение плана за 2022 год, %</t>
  </si>
  <si>
    <t>7. Безвозмездные поступления, в том числе:</t>
  </si>
  <si>
    <t xml:space="preserve"> - страхование</t>
  </si>
  <si>
    <t>дотац%</t>
  </si>
  <si>
    <t>собств%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</si>
</sst>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#,##0.000"/>
    <numFmt numFmtId="178" formatCode="#,##0.0000"/>
    <numFmt numFmtId="179" formatCode="#,##0.00000"/>
    <numFmt numFmtId="180" formatCode="#,##0.000000"/>
    <numFmt numFmtId="181" formatCode="0.000000"/>
    <numFmt numFmtId="182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172" fontId="5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48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174" fontId="4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74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0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72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172" fontId="46" fillId="0" borderId="0" xfId="0" applyNumberFormat="1" applyFont="1" applyBorder="1" applyAlignment="1">
      <alignment horizontal="center" vertical="top"/>
    </xf>
    <xf numFmtId="172" fontId="4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172" fontId="50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73" fontId="46" fillId="0" borderId="10" xfId="0" applyNumberFormat="1" applyFont="1" applyBorder="1" applyAlignment="1">
      <alignment horizontal="center"/>
    </xf>
    <xf numFmtId="177" fontId="46" fillId="0" borderId="10" xfId="0" applyNumberFormat="1" applyFont="1" applyBorder="1" applyAlignment="1">
      <alignment horizontal="center"/>
    </xf>
    <xf numFmtId="177" fontId="50" fillId="0" borderId="10" xfId="0" applyNumberFormat="1" applyFont="1" applyBorder="1" applyAlignment="1">
      <alignment horizontal="center"/>
    </xf>
    <xf numFmtId="179" fontId="46" fillId="0" borderId="10" xfId="0" applyNumberFormat="1" applyFont="1" applyBorder="1" applyAlignment="1">
      <alignment horizontal="center"/>
    </xf>
    <xf numFmtId="180" fontId="46" fillId="0" borderId="10" xfId="0" applyNumberFormat="1" applyFont="1" applyBorder="1" applyAlignment="1">
      <alignment horizontal="center"/>
    </xf>
    <xf numFmtId="177" fontId="5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2" fontId="5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6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0"/>
  <sheetViews>
    <sheetView tabSelected="1" view="pageBreakPreview" zoomScaleSheetLayoutView="100" zoomScalePageLayoutView="0" workbookViewId="0" topLeftCell="A50">
      <selection activeCell="C88" sqref="C88"/>
    </sheetView>
  </sheetViews>
  <sheetFormatPr defaultColWidth="8.8515625" defaultRowHeight="15"/>
  <cols>
    <col min="1" max="1" width="60.2812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customWidth="1"/>
    <col min="6" max="6" width="8.8515625" style="1" customWidth="1"/>
    <col min="7" max="16384" width="8.8515625" style="1" customWidth="1"/>
  </cols>
  <sheetData>
    <row r="2" ht="15">
      <c r="C2" s="40" t="s">
        <v>69</v>
      </c>
    </row>
    <row r="3" ht="15">
      <c r="C3" s="40" t="s">
        <v>67</v>
      </c>
    </row>
    <row r="4" ht="15">
      <c r="C4" s="40" t="s">
        <v>30</v>
      </c>
    </row>
    <row r="5" ht="15">
      <c r="C5" s="40" t="s">
        <v>72</v>
      </c>
    </row>
    <row r="6" ht="15">
      <c r="C6" s="23"/>
    </row>
    <row r="7" ht="15">
      <c r="C7" s="23"/>
    </row>
    <row r="8" spans="1:4" ht="15">
      <c r="A8" s="78" t="s">
        <v>20</v>
      </c>
      <c r="B8" s="78"/>
      <c r="C8" s="78"/>
      <c r="D8" s="78"/>
    </row>
    <row r="9" spans="1:4" ht="15">
      <c r="A9" s="78" t="s">
        <v>73</v>
      </c>
      <c r="B9" s="78"/>
      <c r="C9" s="78"/>
      <c r="D9" s="78"/>
    </row>
    <row r="10" ht="15">
      <c r="D10" s="3" t="s">
        <v>10</v>
      </c>
    </row>
    <row r="11" spans="1:4" s="2" customFormat="1" ht="30">
      <c r="A11" s="4" t="s">
        <v>0</v>
      </c>
      <c r="B11" s="5" t="s">
        <v>74</v>
      </c>
      <c r="C11" s="5" t="s">
        <v>75</v>
      </c>
      <c r="D11" s="5" t="s">
        <v>78</v>
      </c>
    </row>
    <row r="12" spans="1:4" s="2" customFormat="1" ht="15">
      <c r="A12" s="6" t="s">
        <v>8</v>
      </c>
      <c r="B12" s="5"/>
      <c r="C12" s="5"/>
      <c r="D12" s="5"/>
    </row>
    <row r="13" spans="1:4" ht="15">
      <c r="A13" s="7" t="s">
        <v>1</v>
      </c>
      <c r="B13" s="66">
        <f>3418+29+62</f>
        <v>3509</v>
      </c>
      <c r="C13" s="9">
        <f>2704.9+29.1+63.1</f>
        <v>2797.1</v>
      </c>
      <c r="D13" s="9">
        <f>C13/B13*100</f>
        <v>79.7</v>
      </c>
    </row>
    <row r="14" spans="1:4" ht="15">
      <c r="A14" s="7" t="s">
        <v>2</v>
      </c>
      <c r="B14" s="66">
        <f>B15+B16</f>
        <v>791</v>
      </c>
      <c r="C14" s="8">
        <f>C15+C16</f>
        <v>708.1</v>
      </c>
      <c r="D14" s="9">
        <f aca="true" t="shared" si="0" ref="D14:D41">C14/B14*100</f>
        <v>89.5</v>
      </c>
    </row>
    <row r="15" spans="1:4" ht="15">
      <c r="A15" s="7" t="s">
        <v>24</v>
      </c>
      <c r="B15" s="66">
        <f>435</f>
        <v>435</v>
      </c>
      <c r="C15" s="8">
        <v>442.3</v>
      </c>
      <c r="D15" s="21">
        <f t="shared" si="0"/>
        <v>101.7</v>
      </c>
    </row>
    <row r="16" spans="1:4" ht="15">
      <c r="A16" s="7" t="s">
        <v>3</v>
      </c>
      <c r="B16" s="66">
        <f>270+86</f>
        <v>356</v>
      </c>
      <c r="C16" s="8">
        <f>179.2+86.6</f>
        <v>265.8</v>
      </c>
      <c r="D16" s="9">
        <f t="shared" si="0"/>
        <v>74.7</v>
      </c>
    </row>
    <row r="17" spans="1:4" ht="15">
      <c r="A17" s="7" t="s">
        <v>45</v>
      </c>
      <c r="B17" s="66">
        <v>641.63</v>
      </c>
      <c r="C17" s="8">
        <v>740.4</v>
      </c>
      <c r="D17" s="9">
        <f>C17/B17*100</f>
        <v>115.4</v>
      </c>
    </row>
    <row r="18" spans="1:4" s="27" customFormat="1" ht="15">
      <c r="A18" s="14" t="s">
        <v>63</v>
      </c>
      <c r="B18" s="20">
        <f>B13+B14+B17</f>
        <v>4941.6</v>
      </c>
      <c r="C18" s="20">
        <f>C13+C14+C17</f>
        <v>4245.6</v>
      </c>
      <c r="D18" s="20">
        <f>C18/B18*100</f>
        <v>85.9</v>
      </c>
    </row>
    <row r="19" spans="1:4" ht="30">
      <c r="A19" s="10" t="s">
        <v>41</v>
      </c>
      <c r="B19" s="11">
        <f>B20+B21</f>
        <v>839.9</v>
      </c>
      <c r="C19" s="11">
        <f>C20+C21</f>
        <v>844.4</v>
      </c>
      <c r="D19" s="12">
        <f t="shared" si="0"/>
        <v>100.5</v>
      </c>
    </row>
    <row r="20" spans="1:4" ht="15">
      <c r="A20" s="7" t="s">
        <v>4</v>
      </c>
      <c r="B20" s="8">
        <v>149.9</v>
      </c>
      <c r="C20" s="8">
        <v>150.5</v>
      </c>
      <c r="D20" s="21">
        <f t="shared" si="0"/>
        <v>100.4</v>
      </c>
    </row>
    <row r="21" spans="1:4" ht="15">
      <c r="A21" s="7" t="s">
        <v>5</v>
      </c>
      <c r="B21" s="8">
        <v>690</v>
      </c>
      <c r="C21" s="8">
        <v>693.9</v>
      </c>
      <c r="D21" s="21">
        <f t="shared" si="0"/>
        <v>100.6</v>
      </c>
    </row>
    <row r="22" spans="1:4" ht="15">
      <c r="A22" s="7" t="s">
        <v>47</v>
      </c>
      <c r="B22" s="8">
        <f>B23+B24</f>
        <v>12</v>
      </c>
      <c r="C22" s="8">
        <f>C23+C24</f>
        <v>12.3</v>
      </c>
      <c r="D22" s="21">
        <f t="shared" si="0"/>
        <v>102.5</v>
      </c>
    </row>
    <row r="23" spans="1:4" ht="15">
      <c r="A23" s="7" t="s">
        <v>48</v>
      </c>
      <c r="B23" s="8">
        <v>12</v>
      </c>
      <c r="C23" s="8">
        <v>12.3</v>
      </c>
      <c r="D23" s="21">
        <f t="shared" si="0"/>
        <v>102.5</v>
      </c>
    </row>
    <row r="24" spans="1:4" ht="30" hidden="1">
      <c r="A24" s="10" t="s">
        <v>49</v>
      </c>
      <c r="B24" s="8">
        <f>0</f>
        <v>0</v>
      </c>
      <c r="C24" s="8">
        <v>0</v>
      </c>
      <c r="D24" s="21" t="e">
        <f t="shared" si="0"/>
        <v>#DIV/0!</v>
      </c>
    </row>
    <row r="25" spans="1:4" ht="15" hidden="1">
      <c r="A25" s="10" t="s">
        <v>46</v>
      </c>
      <c r="B25" s="11">
        <v>0</v>
      </c>
      <c r="C25" s="11">
        <v>0</v>
      </c>
      <c r="D25" s="21" t="e">
        <f t="shared" si="0"/>
        <v>#DIV/0!</v>
      </c>
    </row>
    <row r="26" spans="1:4" ht="15">
      <c r="A26" s="10" t="s">
        <v>76</v>
      </c>
      <c r="B26" s="11">
        <f>1047+22</f>
        <v>1069</v>
      </c>
      <c r="C26" s="77">
        <f>1116.9+22.8</f>
        <v>1139.7</v>
      </c>
      <c r="D26" s="38">
        <f>C26/B26*100</f>
        <v>106.6</v>
      </c>
    </row>
    <row r="27" spans="1:4" s="27" customFormat="1" ht="15">
      <c r="A27" s="14" t="s">
        <v>64</v>
      </c>
      <c r="B27" s="20">
        <f>B19+B26+B22+B25</f>
        <v>1920.9</v>
      </c>
      <c r="C27" s="20">
        <f>C19+C26+C22+C25</f>
        <v>1996.4</v>
      </c>
      <c r="D27" s="20">
        <f t="shared" si="0"/>
        <v>103.9</v>
      </c>
    </row>
    <row r="28" spans="1:4" s="27" customFormat="1" ht="14.25">
      <c r="A28" s="25" t="s">
        <v>79</v>
      </c>
      <c r="B28" s="20">
        <f>B29+B30+B31+B32+B33+B34+B35+B36+B37+B40</f>
        <v>4090.7</v>
      </c>
      <c r="C28" s="20">
        <f>C29+C30+C31+C32+C33+C34+C35+C36+C37+C40</f>
        <v>4090.7</v>
      </c>
      <c r="D28" s="20">
        <f t="shared" si="0"/>
        <v>100</v>
      </c>
    </row>
    <row r="29" spans="1:4" ht="15">
      <c r="A29" s="7" t="s">
        <v>6</v>
      </c>
      <c r="B29" s="9">
        <v>2721.1</v>
      </c>
      <c r="C29" s="9">
        <v>2721.1</v>
      </c>
      <c r="D29" s="9">
        <f t="shared" si="0"/>
        <v>100</v>
      </c>
    </row>
    <row r="30" spans="1:4" ht="15">
      <c r="A30" s="7" t="s">
        <v>7</v>
      </c>
      <c r="B30" s="9">
        <f>206.5+2</f>
        <v>208.5</v>
      </c>
      <c r="C30" s="8">
        <v>208.5</v>
      </c>
      <c r="D30" s="9">
        <f t="shared" si="0"/>
        <v>100</v>
      </c>
    </row>
    <row r="31" spans="1:4" ht="30">
      <c r="A31" s="10" t="s">
        <v>77</v>
      </c>
      <c r="B31" s="80">
        <f>287.291</f>
        <v>287.29</v>
      </c>
      <c r="C31" s="8">
        <v>287.29</v>
      </c>
      <c r="D31" s="21">
        <f t="shared" si="0"/>
        <v>100</v>
      </c>
    </row>
    <row r="32" spans="1:4" ht="15" hidden="1">
      <c r="A32" s="7" t="s">
        <v>31</v>
      </c>
      <c r="B32" s="9"/>
      <c r="C32" s="8"/>
      <c r="D32" s="21" t="e">
        <f t="shared" si="0"/>
        <v>#DIV/0!</v>
      </c>
    </row>
    <row r="33" spans="1:4" ht="15" hidden="1">
      <c r="A33" s="7" t="s">
        <v>25</v>
      </c>
      <c r="B33" s="9"/>
      <c r="C33" s="8"/>
      <c r="D33" s="21" t="e">
        <f t="shared" si="0"/>
        <v>#DIV/0!</v>
      </c>
    </row>
    <row r="34" spans="1:4" ht="15" hidden="1">
      <c r="A34" s="7" t="s">
        <v>51</v>
      </c>
      <c r="B34" s="9">
        <v>0</v>
      </c>
      <c r="C34" s="8">
        <v>0</v>
      </c>
      <c r="D34" s="21" t="e">
        <f t="shared" si="0"/>
        <v>#DIV/0!</v>
      </c>
    </row>
    <row r="35" spans="1:4" ht="15">
      <c r="A35" s="7" t="s">
        <v>52</v>
      </c>
      <c r="B35" s="80">
        <f>665+100+108.82</f>
        <v>873.82</v>
      </c>
      <c r="C35" s="9">
        <v>873.8</v>
      </c>
      <c r="D35" s="21">
        <f t="shared" si="0"/>
        <v>100</v>
      </c>
    </row>
    <row r="36" spans="1:4" ht="12.75" customHeight="1" hidden="1">
      <c r="A36" s="7" t="s">
        <v>43</v>
      </c>
      <c r="B36" s="8"/>
      <c r="C36" s="8"/>
      <c r="D36" s="13" t="e">
        <f t="shared" si="0"/>
        <v>#DIV/0!</v>
      </c>
    </row>
    <row r="37" spans="1:4" ht="15" hidden="1">
      <c r="A37" s="7" t="s">
        <v>66</v>
      </c>
      <c r="B37" s="8">
        <v>0</v>
      </c>
      <c r="C37" s="8">
        <v>0</v>
      </c>
      <c r="D37" s="21" t="e">
        <f t="shared" si="0"/>
        <v>#DIV/0!</v>
      </c>
    </row>
    <row r="38" spans="1:4" ht="15" hidden="1">
      <c r="A38" s="10" t="s">
        <v>42</v>
      </c>
      <c r="B38" s="11"/>
      <c r="C38" s="11"/>
      <c r="D38" s="12" t="e">
        <f t="shared" si="0"/>
        <v>#DIV/0!</v>
      </c>
    </row>
    <row r="39" spans="1:4" ht="15" hidden="1">
      <c r="A39" s="10"/>
      <c r="B39" s="11"/>
      <c r="C39" s="11"/>
      <c r="D39" s="22" t="e">
        <f t="shared" si="0"/>
        <v>#DIV/0!</v>
      </c>
    </row>
    <row r="40" spans="1:4" ht="30" hidden="1">
      <c r="A40" s="10" t="s">
        <v>44</v>
      </c>
      <c r="B40" s="11"/>
      <c r="C40" s="11"/>
      <c r="D40" s="22" t="e">
        <f t="shared" si="0"/>
        <v>#DIV/0!</v>
      </c>
    </row>
    <row r="41" spans="1:7" ht="15">
      <c r="A41" s="14" t="s">
        <v>9</v>
      </c>
      <c r="B41" s="20">
        <f>B18+B27+B28+B38+B39</f>
        <v>10953.2</v>
      </c>
      <c r="C41" s="20">
        <f>C18+C27+C28+C38+C39</f>
        <v>10332.7</v>
      </c>
      <c r="D41" s="20">
        <f t="shared" si="0"/>
        <v>94.3</v>
      </c>
      <c r="F41" s="1">
        <f>(C18+C27)*100/C41</f>
        <v>60.4101541707395</v>
      </c>
      <c r="G41" s="1" t="s">
        <v>82</v>
      </c>
    </row>
    <row r="42" spans="1:7" ht="15">
      <c r="A42" s="15" t="s">
        <v>11</v>
      </c>
      <c r="B42" s="24"/>
      <c r="C42" s="24"/>
      <c r="D42" s="9"/>
      <c r="F42" s="1">
        <f>C28*100/C41</f>
        <v>39.5898458292605</v>
      </c>
      <c r="G42" s="1" t="s">
        <v>81</v>
      </c>
    </row>
    <row r="43" spans="1:6" s="27" customFormat="1" ht="14.25">
      <c r="A43" s="25" t="s">
        <v>12</v>
      </c>
      <c r="B43" s="76">
        <f>SUM(B44:B57)</f>
        <v>3764</v>
      </c>
      <c r="C43" s="26">
        <f>SUM(C44:C57)</f>
        <v>3650.2</v>
      </c>
      <c r="D43" s="20">
        <f aca="true" t="shared" si="1" ref="D43:D138">C43/B43*100</f>
        <v>97</v>
      </c>
      <c r="E43" s="73">
        <f>C43/C117*100</f>
        <v>35.7</v>
      </c>
      <c r="F43" s="27">
        <v>38.7</v>
      </c>
    </row>
    <row r="44" spans="1:5" ht="15">
      <c r="A44" s="7" t="s">
        <v>13</v>
      </c>
      <c r="B44" s="67">
        <f>774.8+1639.3+2</f>
        <v>2416.1</v>
      </c>
      <c r="C44" s="35">
        <f>774.7+1630.5</f>
        <v>2405.2</v>
      </c>
      <c r="D44" s="9">
        <f t="shared" si="1"/>
        <v>99.5</v>
      </c>
      <c r="E44" s="73"/>
    </row>
    <row r="45" spans="1:5" s="36" customFormat="1" ht="15" hidden="1">
      <c r="A45" s="28" t="s">
        <v>60</v>
      </c>
      <c r="B45" s="65">
        <v>0</v>
      </c>
      <c r="C45" s="35">
        <v>0</v>
      </c>
      <c r="D45" s="21" t="e">
        <f t="shared" si="1"/>
        <v>#DIV/0!</v>
      </c>
      <c r="E45" s="74"/>
    </row>
    <row r="46" spans="1:5" ht="15">
      <c r="A46" s="7" t="s">
        <v>57</v>
      </c>
      <c r="B46" s="64">
        <f>233.3+492.4</f>
        <v>725.7</v>
      </c>
      <c r="C46" s="35">
        <f>232.7+487.2</f>
        <v>719.9</v>
      </c>
      <c r="D46" s="9">
        <f t="shared" si="1"/>
        <v>99.2</v>
      </c>
      <c r="E46" s="73"/>
    </row>
    <row r="47" spans="1:5" ht="15">
      <c r="A47" s="33" t="s">
        <v>62</v>
      </c>
      <c r="B47" s="64">
        <v>52</v>
      </c>
      <c r="C47" s="35">
        <v>30.1</v>
      </c>
      <c r="D47" s="9">
        <f t="shared" si="1"/>
        <v>57.9</v>
      </c>
      <c r="E47" s="73"/>
    </row>
    <row r="48" spans="1:5" ht="15">
      <c r="A48" s="33" t="s">
        <v>34</v>
      </c>
      <c r="B48" s="64">
        <v>56</v>
      </c>
      <c r="C48" s="24">
        <v>51.3</v>
      </c>
      <c r="D48" s="9">
        <f t="shared" si="1"/>
        <v>91.6</v>
      </c>
      <c r="E48" s="73"/>
    </row>
    <row r="49" spans="1:5" ht="15">
      <c r="A49" s="33" t="s">
        <v>70</v>
      </c>
      <c r="B49" s="64">
        <v>12</v>
      </c>
      <c r="C49" s="24">
        <v>12</v>
      </c>
      <c r="D49" s="9">
        <f t="shared" si="1"/>
        <v>100</v>
      </c>
      <c r="E49" s="73"/>
    </row>
    <row r="50" spans="1:5" ht="15">
      <c r="A50" s="7" t="s">
        <v>14</v>
      </c>
      <c r="B50" s="64">
        <f>7.5+115+38</f>
        <v>160.5</v>
      </c>
      <c r="C50" s="35">
        <f>6.7+104.3+27</f>
        <v>138</v>
      </c>
      <c r="D50" s="9">
        <f t="shared" si="1"/>
        <v>86</v>
      </c>
      <c r="E50" s="73"/>
    </row>
    <row r="51" spans="1:5" ht="15">
      <c r="A51" s="7" t="s">
        <v>58</v>
      </c>
      <c r="B51" s="64">
        <f>9+5</f>
        <v>14</v>
      </c>
      <c r="C51" s="24">
        <f>7.3+4.6</f>
        <v>11.9</v>
      </c>
      <c r="D51" s="9">
        <f t="shared" si="1"/>
        <v>85</v>
      </c>
      <c r="E51" s="73"/>
    </row>
    <row r="52" spans="1:5" ht="15">
      <c r="A52" s="33" t="s">
        <v>59</v>
      </c>
      <c r="B52" s="64">
        <f>80.5+96</f>
        <v>176.5</v>
      </c>
      <c r="C52" s="24">
        <f>80.3+59.1</f>
        <v>139.4</v>
      </c>
      <c r="D52" s="9">
        <f t="shared" si="1"/>
        <v>79</v>
      </c>
      <c r="E52" s="73"/>
    </row>
    <row r="53" spans="1:5" ht="12.75" customHeight="1">
      <c r="A53" s="33" t="s">
        <v>65</v>
      </c>
      <c r="B53" s="64">
        <f>15+21.3+1</f>
        <v>37.3</v>
      </c>
      <c r="C53" s="24">
        <v>37.3</v>
      </c>
      <c r="D53" s="9">
        <f t="shared" si="1"/>
        <v>100</v>
      </c>
      <c r="E53" s="73"/>
    </row>
    <row r="54" spans="1:5" ht="15">
      <c r="A54" s="33" t="s">
        <v>37</v>
      </c>
      <c r="B54" s="64">
        <v>15.4</v>
      </c>
      <c r="C54" s="24">
        <v>9</v>
      </c>
      <c r="D54" s="9">
        <f t="shared" si="1"/>
        <v>58.4</v>
      </c>
      <c r="E54" s="73"/>
    </row>
    <row r="55" spans="1:5" ht="15" hidden="1">
      <c r="A55" s="33" t="s">
        <v>68</v>
      </c>
      <c r="B55" s="64">
        <v>0</v>
      </c>
      <c r="C55" s="24">
        <v>0</v>
      </c>
      <c r="D55" s="9" t="e">
        <f t="shared" si="1"/>
        <v>#DIV/0!</v>
      </c>
      <c r="E55" s="73"/>
    </row>
    <row r="56" spans="1:5" s="36" customFormat="1" ht="15">
      <c r="A56" s="33" t="s">
        <v>50</v>
      </c>
      <c r="B56" s="65">
        <v>59</v>
      </c>
      <c r="C56" s="35">
        <v>59</v>
      </c>
      <c r="D56" s="21">
        <f t="shared" si="1"/>
        <v>100</v>
      </c>
      <c r="E56" s="74"/>
    </row>
    <row r="57" spans="1:5" ht="15">
      <c r="A57" s="33" t="s">
        <v>38</v>
      </c>
      <c r="B57" s="64">
        <f>29.5+2+1+7</f>
        <v>39.5</v>
      </c>
      <c r="C57" s="24">
        <f>27.1+2+1+7</f>
        <v>37.1</v>
      </c>
      <c r="D57" s="21">
        <f t="shared" si="1"/>
        <v>93.9</v>
      </c>
      <c r="E57" s="73"/>
    </row>
    <row r="58" spans="1:6" s="27" customFormat="1" ht="14.25">
      <c r="A58" s="25" t="s">
        <v>17</v>
      </c>
      <c r="B58" s="26">
        <f>SUM(B59:B71)</f>
        <v>206.5</v>
      </c>
      <c r="C58" s="26">
        <f>SUM(C59:C71)</f>
        <v>206.5</v>
      </c>
      <c r="D58" s="20">
        <f t="shared" si="1"/>
        <v>100</v>
      </c>
      <c r="E58" s="73">
        <f>C58/C117*100</f>
        <v>2</v>
      </c>
      <c r="F58" s="27">
        <v>2.2</v>
      </c>
    </row>
    <row r="59" spans="1:5" ht="15">
      <c r="A59" s="7" t="s">
        <v>13</v>
      </c>
      <c r="B59" s="24">
        <v>152.3</v>
      </c>
      <c r="C59" s="24">
        <v>152.3</v>
      </c>
      <c r="D59" s="9">
        <f t="shared" si="1"/>
        <v>100</v>
      </c>
      <c r="E59" s="73"/>
    </row>
    <row r="60" spans="1:5" ht="15" hidden="1">
      <c r="A60" s="28" t="s">
        <v>32</v>
      </c>
      <c r="B60" s="24">
        <f>0</f>
        <v>0</v>
      </c>
      <c r="C60" s="24">
        <f>0</f>
        <v>0</v>
      </c>
      <c r="D60" s="9" t="e">
        <f t="shared" si="1"/>
        <v>#DIV/0!</v>
      </c>
      <c r="E60" s="73"/>
    </row>
    <row r="61" spans="1:5" ht="15">
      <c r="A61" s="7" t="s">
        <v>57</v>
      </c>
      <c r="B61" s="24">
        <v>45.7</v>
      </c>
      <c r="C61" s="24">
        <v>45.7</v>
      </c>
      <c r="D61" s="9">
        <f t="shared" si="1"/>
        <v>100</v>
      </c>
      <c r="E61" s="73"/>
    </row>
    <row r="62" spans="1:5" ht="13.5" customHeight="1" hidden="1">
      <c r="A62" s="28" t="s">
        <v>34</v>
      </c>
      <c r="B62" s="24">
        <f>0</f>
        <v>0</v>
      </c>
      <c r="C62" s="24">
        <f>0</f>
        <v>0</v>
      </c>
      <c r="D62" s="9" t="e">
        <f t="shared" si="1"/>
        <v>#DIV/0!</v>
      </c>
      <c r="E62" s="73"/>
    </row>
    <row r="63" spans="1:5" ht="13.5" customHeight="1" hidden="1">
      <c r="A63" s="28" t="s">
        <v>35</v>
      </c>
      <c r="B63" s="24">
        <v>0</v>
      </c>
      <c r="C63" s="24">
        <v>0</v>
      </c>
      <c r="D63" s="9" t="e">
        <f t="shared" si="1"/>
        <v>#DIV/0!</v>
      </c>
      <c r="E63" s="73"/>
    </row>
    <row r="64" spans="1:5" ht="13.5" customHeight="1">
      <c r="A64" s="7" t="s">
        <v>14</v>
      </c>
      <c r="B64" s="24">
        <v>7.8</v>
      </c>
      <c r="C64" s="24">
        <v>7.8</v>
      </c>
      <c r="D64" s="9">
        <f t="shared" si="1"/>
        <v>100</v>
      </c>
      <c r="E64" s="73"/>
    </row>
    <row r="65" spans="1:5" ht="13.5" customHeight="1" hidden="1">
      <c r="A65" s="28" t="s">
        <v>58</v>
      </c>
      <c r="B65" s="24">
        <f>0</f>
        <v>0</v>
      </c>
      <c r="C65" s="24">
        <f>0</f>
        <v>0</v>
      </c>
      <c r="D65" s="9" t="e">
        <f t="shared" si="1"/>
        <v>#DIV/0!</v>
      </c>
      <c r="E65" s="73"/>
    </row>
    <row r="66" spans="1:5" ht="13.5" customHeight="1" hidden="1">
      <c r="A66" s="28" t="s">
        <v>59</v>
      </c>
      <c r="B66" s="24">
        <v>0</v>
      </c>
      <c r="C66" s="24">
        <v>0</v>
      </c>
      <c r="D66" s="9" t="e">
        <f t="shared" si="1"/>
        <v>#DIV/0!</v>
      </c>
      <c r="E66" s="73"/>
    </row>
    <row r="67" spans="1:5" ht="13.5" customHeight="1" hidden="1">
      <c r="A67" s="28" t="s">
        <v>36</v>
      </c>
      <c r="B67" s="24">
        <v>0</v>
      </c>
      <c r="C67" s="24">
        <v>0</v>
      </c>
      <c r="D67" s="9" t="e">
        <f t="shared" si="1"/>
        <v>#DIV/0!</v>
      </c>
      <c r="E67" s="73"/>
    </row>
    <row r="68" spans="1:5" ht="13.5" customHeight="1" hidden="1">
      <c r="A68" s="28" t="s">
        <v>61</v>
      </c>
      <c r="B68" s="24">
        <v>0</v>
      </c>
      <c r="C68" s="24">
        <v>0</v>
      </c>
      <c r="D68" s="9" t="e">
        <f t="shared" si="1"/>
        <v>#DIV/0!</v>
      </c>
      <c r="E68" s="73"/>
    </row>
    <row r="69" spans="1:5" ht="13.5" customHeight="1" hidden="1">
      <c r="A69" s="28" t="s">
        <v>37</v>
      </c>
      <c r="B69" s="24">
        <f>0</f>
        <v>0</v>
      </c>
      <c r="C69" s="24">
        <f>0</f>
        <v>0</v>
      </c>
      <c r="D69" s="9" t="e">
        <f t="shared" si="1"/>
        <v>#DIV/0!</v>
      </c>
      <c r="E69" s="73"/>
    </row>
    <row r="70" spans="1:5" ht="13.5" customHeight="1" hidden="1">
      <c r="A70" s="33" t="s">
        <v>50</v>
      </c>
      <c r="B70" s="24">
        <v>0</v>
      </c>
      <c r="C70" s="24">
        <v>0</v>
      </c>
      <c r="D70" s="9" t="e">
        <f t="shared" si="1"/>
        <v>#DIV/0!</v>
      </c>
      <c r="E70" s="73"/>
    </row>
    <row r="71" spans="1:5" ht="13.5" customHeight="1">
      <c r="A71" s="33" t="s">
        <v>38</v>
      </c>
      <c r="B71" s="24">
        <v>0.7</v>
      </c>
      <c r="C71" s="24">
        <v>0.7</v>
      </c>
      <c r="D71" s="9">
        <f t="shared" si="1"/>
        <v>100</v>
      </c>
      <c r="E71" s="73"/>
    </row>
    <row r="72" spans="1:6" s="27" customFormat="1" ht="28.5">
      <c r="A72" s="81" t="s">
        <v>16</v>
      </c>
      <c r="B72" s="26">
        <f>SUM(B73:B79)</f>
        <v>51.9</v>
      </c>
      <c r="C72" s="41">
        <f>SUM(C73:C79)</f>
        <v>41.3</v>
      </c>
      <c r="D72" s="20">
        <f t="shared" si="1"/>
        <v>79.6</v>
      </c>
      <c r="E72" s="73">
        <f>C72/C117*100</f>
        <v>0.4</v>
      </c>
      <c r="F72" s="27">
        <v>0.2</v>
      </c>
    </row>
    <row r="73" spans="1:5" s="27" customFormat="1" ht="15" hidden="1">
      <c r="A73" s="7">
        <v>222</v>
      </c>
      <c r="B73" s="24">
        <f>0</f>
        <v>0</v>
      </c>
      <c r="C73" s="24"/>
      <c r="D73" s="9" t="e">
        <f t="shared" si="1"/>
        <v>#DIV/0!</v>
      </c>
      <c r="E73" s="73"/>
    </row>
    <row r="74" spans="1:5" s="27" customFormat="1" ht="15">
      <c r="A74" s="7" t="s">
        <v>58</v>
      </c>
      <c r="B74" s="24">
        <f>22.6</f>
        <v>22.6</v>
      </c>
      <c r="C74" s="24">
        <v>22.6</v>
      </c>
      <c r="D74" s="9">
        <f t="shared" si="1"/>
        <v>100</v>
      </c>
      <c r="E74" s="73"/>
    </row>
    <row r="75" spans="1:5" s="27" customFormat="1" ht="15">
      <c r="A75" s="33" t="s">
        <v>59</v>
      </c>
      <c r="B75" s="24">
        <f>11+1</f>
        <v>12</v>
      </c>
      <c r="C75" s="24">
        <f>6.7</f>
        <v>6.7</v>
      </c>
      <c r="D75" s="9">
        <f t="shared" si="1"/>
        <v>55.8</v>
      </c>
      <c r="E75" s="73"/>
    </row>
    <row r="76" spans="1:5" s="27" customFormat="1" ht="15">
      <c r="A76" s="33" t="s">
        <v>80</v>
      </c>
      <c r="B76" s="24">
        <v>14</v>
      </c>
      <c r="C76" s="24">
        <v>12</v>
      </c>
      <c r="D76" s="9">
        <f>C76/B76*100</f>
        <v>85.7</v>
      </c>
      <c r="E76" s="73"/>
    </row>
    <row r="77" spans="1:5" s="27" customFormat="1" ht="15" hidden="1">
      <c r="A77" s="7">
        <v>290</v>
      </c>
      <c r="B77" s="24">
        <v>0</v>
      </c>
      <c r="C77" s="24"/>
      <c r="D77" s="9" t="e">
        <f t="shared" si="1"/>
        <v>#DIV/0!</v>
      </c>
      <c r="E77" s="73"/>
    </row>
    <row r="78" spans="1:5" s="27" customFormat="1" ht="15" hidden="1">
      <c r="A78" s="7">
        <v>310</v>
      </c>
      <c r="B78" s="24">
        <v>0</v>
      </c>
      <c r="C78" s="24"/>
      <c r="D78" s="9"/>
      <c r="E78" s="73"/>
    </row>
    <row r="79" spans="1:5" s="27" customFormat="1" ht="15">
      <c r="A79" s="33" t="s">
        <v>38</v>
      </c>
      <c r="B79" s="24">
        <f>1.3+1+1</f>
        <v>3.3</v>
      </c>
      <c r="C79" s="24">
        <v>0</v>
      </c>
      <c r="D79" s="9">
        <f t="shared" si="1"/>
        <v>0</v>
      </c>
      <c r="E79" s="73"/>
    </row>
    <row r="80" spans="1:6" s="27" customFormat="1" ht="14.25">
      <c r="A80" s="25" t="s">
        <v>21</v>
      </c>
      <c r="B80" s="26">
        <f>SUM(B81:B84)</f>
        <v>1405</v>
      </c>
      <c r="C80" s="26">
        <f>SUM(C81:C84)</f>
        <v>727.5</v>
      </c>
      <c r="D80" s="20">
        <f t="shared" si="1"/>
        <v>51.8</v>
      </c>
      <c r="E80" s="73">
        <f>C80/C117*100</f>
        <v>7.1</v>
      </c>
      <c r="F80" s="27">
        <v>10.1</v>
      </c>
    </row>
    <row r="81" spans="1:5" s="27" customFormat="1" ht="15">
      <c r="A81" s="7" t="s">
        <v>14</v>
      </c>
      <c r="B81" s="24">
        <v>250</v>
      </c>
      <c r="C81" s="24">
        <v>165</v>
      </c>
      <c r="D81" s="9">
        <f t="shared" si="1"/>
        <v>66</v>
      </c>
      <c r="E81" s="73"/>
    </row>
    <row r="82" spans="1:5" s="27" customFormat="1" ht="15">
      <c r="A82" s="7" t="s">
        <v>58</v>
      </c>
      <c r="B82" s="24">
        <f>962</f>
        <v>962</v>
      </c>
      <c r="C82" s="24">
        <f>379.5</f>
        <v>379.5</v>
      </c>
      <c r="D82" s="9">
        <f t="shared" si="1"/>
        <v>39.4</v>
      </c>
      <c r="E82" s="73"/>
    </row>
    <row r="83" spans="1:5" s="27" customFormat="1" ht="15">
      <c r="A83" s="33" t="s">
        <v>59</v>
      </c>
      <c r="B83" s="24">
        <v>150</v>
      </c>
      <c r="C83" s="24">
        <f>150</f>
        <v>150</v>
      </c>
      <c r="D83" s="9">
        <f t="shared" si="1"/>
        <v>100</v>
      </c>
      <c r="E83" s="73"/>
    </row>
    <row r="84" spans="1:5" ht="15">
      <c r="A84" s="33" t="s">
        <v>38</v>
      </c>
      <c r="B84" s="24">
        <v>43</v>
      </c>
      <c r="C84" s="24">
        <v>33</v>
      </c>
      <c r="D84" s="9"/>
      <c r="E84" s="75"/>
    </row>
    <row r="85" spans="1:6" s="27" customFormat="1" ht="14.25">
      <c r="A85" s="25" t="s">
        <v>53</v>
      </c>
      <c r="B85" s="26">
        <f>SUM(B86:B91)</f>
        <v>1717.2</v>
      </c>
      <c r="C85" s="26">
        <f>SUM(C86:C91)</f>
        <v>1485.5</v>
      </c>
      <c r="D85" s="20">
        <f t="shared" si="1"/>
        <v>86.5</v>
      </c>
      <c r="E85" s="73">
        <f>C85/C117*100</f>
        <v>14.5</v>
      </c>
      <c r="F85" s="27">
        <v>9.1</v>
      </c>
    </row>
    <row r="86" spans="1:5" ht="15">
      <c r="A86" s="33" t="s">
        <v>14</v>
      </c>
      <c r="B86" s="24">
        <v>92.8</v>
      </c>
      <c r="C86" s="24">
        <v>27.8</v>
      </c>
      <c r="D86" s="9">
        <f t="shared" si="1"/>
        <v>30</v>
      </c>
      <c r="E86" s="73"/>
    </row>
    <row r="87" spans="1:5" ht="15">
      <c r="A87" s="7" t="s">
        <v>58</v>
      </c>
      <c r="B87" s="67">
        <f>948.1+107+80+148.6</f>
        <v>1283.7</v>
      </c>
      <c r="C87" s="24">
        <f>940.8+69.1+78.3+47.3</f>
        <v>1135.5</v>
      </c>
      <c r="D87" s="9">
        <f t="shared" si="1"/>
        <v>88.5</v>
      </c>
      <c r="E87" s="73"/>
    </row>
    <row r="88" spans="1:5" ht="15">
      <c r="A88" s="33" t="s">
        <v>59</v>
      </c>
      <c r="B88" s="64">
        <f>304.6+7</f>
        <v>311.6</v>
      </c>
      <c r="C88" s="24">
        <f>304.5</f>
        <v>304.5</v>
      </c>
      <c r="D88" s="9">
        <f t="shared" si="1"/>
        <v>97.7</v>
      </c>
      <c r="E88" s="73"/>
    </row>
    <row r="89" spans="1:5" ht="15">
      <c r="A89" s="33" t="s">
        <v>37</v>
      </c>
      <c r="B89" s="64">
        <f>2+6.1</f>
        <v>8.1</v>
      </c>
      <c r="C89" s="24">
        <f>1+2</f>
        <v>3</v>
      </c>
      <c r="D89" s="9">
        <f t="shared" si="1"/>
        <v>37</v>
      </c>
      <c r="E89" s="73"/>
    </row>
    <row r="90" spans="1:5" s="36" customFormat="1" ht="15">
      <c r="A90" s="33" t="s">
        <v>50</v>
      </c>
      <c r="B90" s="35">
        <v>12.6</v>
      </c>
      <c r="C90" s="35">
        <v>12.6</v>
      </c>
      <c r="D90" s="21">
        <f t="shared" si="1"/>
        <v>100</v>
      </c>
      <c r="E90" s="74"/>
    </row>
    <row r="91" spans="1:5" s="36" customFormat="1" ht="15">
      <c r="A91" s="33" t="s">
        <v>38</v>
      </c>
      <c r="B91" s="35">
        <f>2+2+4.4</f>
        <v>8.4</v>
      </c>
      <c r="C91" s="35">
        <f>0.8+1.3</f>
        <v>2.1</v>
      </c>
      <c r="D91" s="21">
        <f t="shared" si="1"/>
        <v>25</v>
      </c>
      <c r="E91" s="73"/>
    </row>
    <row r="92" spans="1:5" s="27" customFormat="1" ht="15">
      <c r="A92" s="25" t="s">
        <v>71</v>
      </c>
      <c r="B92" s="26">
        <f>SUM(B93)</f>
        <v>1</v>
      </c>
      <c r="C92" s="26">
        <f>SUM(C93)</f>
        <v>0.3</v>
      </c>
      <c r="D92" s="21">
        <f t="shared" si="1"/>
        <v>30</v>
      </c>
      <c r="E92" s="73"/>
    </row>
    <row r="93" spans="1:5" ht="15">
      <c r="A93" s="33" t="s">
        <v>38</v>
      </c>
      <c r="B93" s="24">
        <v>1</v>
      </c>
      <c r="C93" s="24">
        <v>0.3</v>
      </c>
      <c r="D93" s="21">
        <f t="shared" si="1"/>
        <v>30</v>
      </c>
      <c r="E93" s="73"/>
    </row>
    <row r="94" spans="1:6" s="27" customFormat="1" ht="28.5">
      <c r="A94" s="37" t="s">
        <v>54</v>
      </c>
      <c r="B94" s="30">
        <f>SUM(B95:B107)</f>
        <v>4056</v>
      </c>
      <c r="C94" s="30">
        <f>SUM(C95:C107)</f>
        <v>4046.3</v>
      </c>
      <c r="D94" s="31">
        <f t="shared" si="1"/>
        <v>99.8</v>
      </c>
      <c r="E94" s="73">
        <f>C94/C117*100</f>
        <v>39.6</v>
      </c>
      <c r="F94" s="27">
        <v>38.8</v>
      </c>
    </row>
    <row r="95" spans="1:5" ht="15" hidden="1">
      <c r="A95" s="28" t="s">
        <v>13</v>
      </c>
      <c r="B95" s="24">
        <v>0</v>
      </c>
      <c r="C95" s="24"/>
      <c r="D95" s="9" t="e">
        <f t="shared" si="1"/>
        <v>#DIV/0!</v>
      </c>
      <c r="E95" s="73"/>
    </row>
    <row r="96" spans="1:5" ht="13.5" customHeight="1" hidden="1">
      <c r="A96" s="28" t="s">
        <v>62</v>
      </c>
      <c r="B96" s="24">
        <v>40</v>
      </c>
      <c r="C96" s="24">
        <v>30.3</v>
      </c>
      <c r="D96" s="9">
        <f t="shared" si="1"/>
        <v>75.8</v>
      </c>
      <c r="E96" s="73"/>
    </row>
    <row r="97" spans="1:5" ht="13.5" customHeight="1" hidden="1">
      <c r="A97" s="28" t="s">
        <v>33</v>
      </c>
      <c r="B97" s="24">
        <v>0</v>
      </c>
      <c r="C97" s="24"/>
      <c r="D97" s="9" t="e">
        <f t="shared" si="1"/>
        <v>#DIV/0!</v>
      </c>
      <c r="E97" s="73"/>
    </row>
    <row r="98" spans="1:5" ht="13.5" customHeight="1" hidden="1">
      <c r="A98" s="28" t="s">
        <v>34</v>
      </c>
      <c r="B98" s="24">
        <v>0</v>
      </c>
      <c r="C98" s="24"/>
      <c r="D98" s="9" t="e">
        <f t="shared" si="1"/>
        <v>#DIV/0!</v>
      </c>
      <c r="E98" s="73"/>
    </row>
    <row r="99" spans="1:5" ht="13.5" customHeight="1" hidden="1">
      <c r="A99" s="28" t="s">
        <v>35</v>
      </c>
      <c r="B99" s="24">
        <v>0</v>
      </c>
      <c r="C99" s="24"/>
      <c r="D99" s="9" t="e">
        <f t="shared" si="1"/>
        <v>#DIV/0!</v>
      </c>
      <c r="E99" s="73"/>
    </row>
    <row r="100" spans="1:5" ht="13.5" customHeight="1" hidden="1">
      <c r="A100" s="28" t="s">
        <v>14</v>
      </c>
      <c r="B100" s="24">
        <v>0</v>
      </c>
      <c r="C100" s="24"/>
      <c r="D100" s="9" t="e">
        <f t="shared" si="1"/>
        <v>#DIV/0!</v>
      </c>
      <c r="E100" s="73"/>
    </row>
    <row r="101" spans="1:5" ht="13.5" customHeight="1" hidden="1">
      <c r="A101" s="28" t="s">
        <v>58</v>
      </c>
      <c r="B101" s="69"/>
      <c r="C101" s="24"/>
      <c r="D101" s="9" t="e">
        <f t="shared" si="1"/>
        <v>#DIV/0!</v>
      </c>
      <c r="E101" s="73"/>
    </row>
    <row r="102" spans="1:5" ht="13.5" customHeight="1" hidden="1">
      <c r="A102" s="28" t="s">
        <v>59</v>
      </c>
      <c r="B102" s="69"/>
      <c r="C102" s="24"/>
      <c r="D102" s="9" t="e">
        <f t="shared" si="1"/>
        <v>#DIV/0!</v>
      </c>
      <c r="E102" s="73"/>
    </row>
    <row r="103" spans="1:5" ht="13.5" customHeight="1" hidden="1">
      <c r="A103" s="28" t="s">
        <v>39</v>
      </c>
      <c r="B103" s="24">
        <f>3351+665</f>
        <v>4016</v>
      </c>
      <c r="C103" s="24">
        <f>3351+665</f>
        <v>4016</v>
      </c>
      <c r="D103" s="9">
        <f t="shared" si="1"/>
        <v>100</v>
      </c>
      <c r="E103" s="73"/>
    </row>
    <row r="104" spans="1:5" ht="13.5" customHeight="1" hidden="1">
      <c r="A104" s="28" t="s">
        <v>36</v>
      </c>
      <c r="B104" s="24"/>
      <c r="C104" s="24"/>
      <c r="D104" s="9" t="e">
        <f t="shared" si="1"/>
        <v>#DIV/0!</v>
      </c>
      <c r="E104" s="73"/>
    </row>
    <row r="105" spans="1:5" ht="13.5" customHeight="1" hidden="1">
      <c r="A105" s="28" t="s">
        <v>37</v>
      </c>
      <c r="B105" s="24"/>
      <c r="C105" s="24"/>
      <c r="D105" s="9" t="e">
        <f t="shared" si="1"/>
        <v>#DIV/0!</v>
      </c>
      <c r="E105" s="73"/>
    </row>
    <row r="106" spans="1:5" ht="13.5" customHeight="1" hidden="1">
      <c r="A106" s="28" t="s">
        <v>15</v>
      </c>
      <c r="B106" s="70"/>
      <c r="C106" s="24"/>
      <c r="D106" s="9" t="e">
        <f t="shared" si="1"/>
        <v>#DIV/0!</v>
      </c>
      <c r="E106" s="73"/>
    </row>
    <row r="107" spans="1:5" ht="13.5" customHeight="1" hidden="1">
      <c r="A107" s="28" t="s">
        <v>38</v>
      </c>
      <c r="B107" s="69"/>
      <c r="C107" s="24"/>
      <c r="D107" s="9" t="e">
        <f t="shared" si="1"/>
        <v>#DIV/0!</v>
      </c>
      <c r="E107" s="73"/>
    </row>
    <row r="108" spans="1:5" s="27" customFormat="1" ht="14.25">
      <c r="A108" s="25" t="s">
        <v>22</v>
      </c>
      <c r="B108" s="26">
        <f>B109+B110+B111</f>
        <v>3</v>
      </c>
      <c r="C108" s="26">
        <f>C109+C110+C111</f>
        <v>0</v>
      </c>
      <c r="D108" s="29">
        <f t="shared" si="1"/>
        <v>0</v>
      </c>
      <c r="E108" s="73">
        <f>C108/C117*100</f>
        <v>0</v>
      </c>
    </row>
    <row r="109" spans="1:5" s="27" customFormat="1" ht="15" hidden="1">
      <c r="A109" s="7">
        <v>222</v>
      </c>
      <c r="B109" s="24">
        <v>0</v>
      </c>
      <c r="C109" s="24">
        <v>0</v>
      </c>
      <c r="D109" s="21" t="e">
        <f t="shared" si="1"/>
        <v>#DIV/0!</v>
      </c>
      <c r="E109" s="73"/>
    </row>
    <row r="110" spans="1:5" s="27" customFormat="1" ht="15" hidden="1">
      <c r="A110" s="7">
        <v>226</v>
      </c>
      <c r="B110" s="24">
        <v>0</v>
      </c>
      <c r="C110" s="24">
        <v>0</v>
      </c>
      <c r="D110" s="21" t="e">
        <f t="shared" si="1"/>
        <v>#DIV/0!</v>
      </c>
      <c r="E110" s="73"/>
    </row>
    <row r="111" spans="1:5" s="27" customFormat="1" ht="15">
      <c r="A111" s="33" t="s">
        <v>38</v>
      </c>
      <c r="B111" s="24">
        <v>3</v>
      </c>
      <c r="C111" s="24">
        <v>0</v>
      </c>
      <c r="D111" s="21">
        <f t="shared" si="1"/>
        <v>0</v>
      </c>
      <c r="E111" s="73"/>
    </row>
    <row r="112" spans="1:6" ht="15">
      <c r="A112" s="25" t="s">
        <v>23</v>
      </c>
      <c r="B112" s="26">
        <v>68</v>
      </c>
      <c r="C112" s="26">
        <v>66.8</v>
      </c>
      <c r="D112" s="29">
        <f t="shared" si="1"/>
        <v>98.2</v>
      </c>
      <c r="E112" s="73">
        <f>C112/C117*100</f>
        <v>0.7</v>
      </c>
      <c r="F112" s="1">
        <v>0.9</v>
      </c>
    </row>
    <row r="113" spans="1:5" ht="15" hidden="1">
      <c r="A113" s="7" t="s">
        <v>55</v>
      </c>
      <c r="B113" s="24">
        <v>68</v>
      </c>
      <c r="C113" s="24">
        <v>66.8</v>
      </c>
      <c r="D113" s="29">
        <f t="shared" si="1"/>
        <v>98.2</v>
      </c>
      <c r="E113" s="75"/>
    </row>
    <row r="114" spans="1:5" ht="15" hidden="1">
      <c r="A114" s="7" t="s">
        <v>26</v>
      </c>
      <c r="B114" s="24">
        <v>0</v>
      </c>
      <c r="C114" s="24">
        <v>0</v>
      </c>
      <c r="D114" s="9" t="e">
        <f t="shared" si="1"/>
        <v>#DIV/0!</v>
      </c>
      <c r="E114" s="75"/>
    </row>
    <row r="115" spans="1:5" ht="15" hidden="1">
      <c r="A115" s="7">
        <v>222</v>
      </c>
      <c r="B115" s="24">
        <f>0</f>
        <v>0</v>
      </c>
      <c r="C115" s="24">
        <v>0</v>
      </c>
      <c r="D115" s="9" t="e">
        <f t="shared" si="1"/>
        <v>#DIV/0!</v>
      </c>
      <c r="E115" s="75"/>
    </row>
    <row r="116" spans="1:5" ht="15" hidden="1">
      <c r="A116" s="7">
        <v>340</v>
      </c>
      <c r="B116" s="24">
        <v>0</v>
      </c>
      <c r="C116" s="24">
        <v>0</v>
      </c>
      <c r="D116" s="9" t="e">
        <f t="shared" si="1"/>
        <v>#DIV/0!</v>
      </c>
      <c r="E116" s="75"/>
    </row>
    <row r="117" spans="1:5" ht="15">
      <c r="A117" s="14" t="s">
        <v>18</v>
      </c>
      <c r="B117" s="68">
        <f>B43+B58+B72+B80+B85+B92+B94+B108+B112+B114</f>
        <v>11272.6</v>
      </c>
      <c r="C117" s="26">
        <f>C43+C58+C72+C80+C85+C92+C94+C108+C112+C114</f>
        <v>10224.4</v>
      </c>
      <c r="D117" s="20">
        <f t="shared" si="1"/>
        <v>90.7</v>
      </c>
      <c r="E117" s="75">
        <f>SUM(E43:E112)</f>
        <v>100</v>
      </c>
    </row>
    <row r="118" spans="1:4" ht="15">
      <c r="A118" s="16" t="s">
        <v>19</v>
      </c>
      <c r="B118" s="32"/>
      <c r="C118" s="32"/>
      <c r="D118" s="9"/>
    </row>
    <row r="119" spans="1:4" ht="15">
      <c r="A119" s="7" t="s">
        <v>13</v>
      </c>
      <c r="B119" s="67">
        <f>B44+B59+B95</f>
        <v>2568.4</v>
      </c>
      <c r="C119" s="24">
        <f>C44+C59+C95</f>
        <v>2557.5</v>
      </c>
      <c r="D119" s="9">
        <f t="shared" si="1"/>
        <v>99.6</v>
      </c>
    </row>
    <row r="120" spans="1:4" s="44" customFormat="1" ht="13.5" customHeight="1" hidden="1">
      <c r="A120" s="28" t="s">
        <v>60</v>
      </c>
      <c r="B120" s="71">
        <f>B45+B60</f>
        <v>0</v>
      </c>
      <c r="C120" s="42">
        <f>C45+C60</f>
        <v>0</v>
      </c>
      <c r="D120" s="43" t="e">
        <f t="shared" si="1"/>
        <v>#DIV/0!</v>
      </c>
    </row>
    <row r="121" spans="1:4" ht="13.5" customHeight="1">
      <c r="A121" s="7" t="s">
        <v>57</v>
      </c>
      <c r="B121" s="64">
        <f>B46+B61+B97</f>
        <v>771.4</v>
      </c>
      <c r="C121" s="24">
        <f>C46+C61+C97</f>
        <v>765.6</v>
      </c>
      <c r="D121" s="9">
        <f t="shared" si="1"/>
        <v>99.2</v>
      </c>
    </row>
    <row r="122" spans="1:4" ht="13.5" customHeight="1">
      <c r="A122" s="33" t="s">
        <v>62</v>
      </c>
      <c r="B122" s="24">
        <f>B47+B96</f>
        <v>92</v>
      </c>
      <c r="C122" s="24">
        <f>C47+C96</f>
        <v>60.4</v>
      </c>
      <c r="D122" s="9"/>
    </row>
    <row r="123" spans="1:4" ht="13.5" customHeight="1">
      <c r="A123" s="33" t="s">
        <v>34</v>
      </c>
      <c r="B123" s="24">
        <f>B48+B62+B98</f>
        <v>56</v>
      </c>
      <c r="C123" s="24">
        <f>C48+C62+C98</f>
        <v>51.3</v>
      </c>
      <c r="D123" s="9">
        <f t="shared" si="1"/>
        <v>91.6</v>
      </c>
    </row>
    <row r="124" spans="1:4" ht="13.5" customHeight="1" hidden="1">
      <c r="A124" s="28" t="s">
        <v>35</v>
      </c>
      <c r="B124" s="24">
        <f>B49+B63+B73+B99+B115+B109</f>
        <v>12</v>
      </c>
      <c r="C124" s="24">
        <f>C49+C63+C73+C99+C115+C109</f>
        <v>12</v>
      </c>
      <c r="D124" s="9">
        <f t="shared" si="1"/>
        <v>100</v>
      </c>
    </row>
    <row r="125" spans="1:4" ht="13.5" customHeight="1">
      <c r="A125" s="7" t="s">
        <v>14</v>
      </c>
      <c r="B125" s="24">
        <f>B50+B64+B86+B100</f>
        <v>261.1</v>
      </c>
      <c r="C125" s="24">
        <f>C50+C64+C86+C100</f>
        <v>173.6</v>
      </c>
      <c r="D125" s="9">
        <f t="shared" si="1"/>
        <v>66.5</v>
      </c>
    </row>
    <row r="126" spans="1:4" ht="13.5" customHeight="1">
      <c r="A126" s="7" t="s">
        <v>58</v>
      </c>
      <c r="B126" s="67">
        <f>B51+B65+B74+B87+B101+B82</f>
        <v>2282.3</v>
      </c>
      <c r="C126" s="24">
        <f>C51+C65+C74+C87+C101+C82</f>
        <v>1549.5</v>
      </c>
      <c r="D126" s="9">
        <f t="shared" si="1"/>
        <v>67.9</v>
      </c>
    </row>
    <row r="127" spans="1:4" ht="13.5" customHeight="1">
      <c r="A127" s="33" t="s">
        <v>59</v>
      </c>
      <c r="B127" s="24">
        <f>B52+B66+B75+B83+B88+B102+B110</f>
        <v>650.1</v>
      </c>
      <c r="C127" s="24">
        <f>C52+C66+C75+C83+C88+C102+C110</f>
        <v>600.6</v>
      </c>
      <c r="D127" s="9">
        <f t="shared" si="1"/>
        <v>92.4</v>
      </c>
    </row>
    <row r="128" spans="1:4" ht="30">
      <c r="A128" s="34" t="s">
        <v>40</v>
      </c>
      <c r="B128" s="39">
        <f>B103</f>
        <v>4016</v>
      </c>
      <c r="C128" s="39">
        <f>C103</f>
        <v>4016</v>
      </c>
      <c r="D128" s="12">
        <f t="shared" si="1"/>
        <v>100</v>
      </c>
    </row>
    <row r="129" spans="1:4" ht="13.5" customHeight="1">
      <c r="A129" s="33" t="s">
        <v>65</v>
      </c>
      <c r="B129" s="24">
        <f>B53+B76+B104</f>
        <v>51.3</v>
      </c>
      <c r="C129" s="24">
        <f>C53+C104</f>
        <v>37.3</v>
      </c>
      <c r="D129" s="9">
        <f t="shared" si="1"/>
        <v>72.7</v>
      </c>
    </row>
    <row r="130" spans="1:4" ht="13.5" customHeight="1" hidden="1">
      <c r="A130" s="28" t="s">
        <v>37</v>
      </c>
      <c r="B130" s="67">
        <f>B54+B69+B77+B89+B105</f>
        <v>23.5</v>
      </c>
      <c r="C130" s="24">
        <f>C54+C69+C77+C89+C105</f>
        <v>12</v>
      </c>
      <c r="D130" s="9">
        <f t="shared" si="1"/>
        <v>51.1</v>
      </c>
    </row>
    <row r="131" spans="1:4" s="36" customFormat="1" ht="13.5" customHeight="1">
      <c r="A131" s="33" t="s">
        <v>50</v>
      </c>
      <c r="B131" s="72">
        <f>B56+B70+B78+B90+B106</f>
        <v>71.6</v>
      </c>
      <c r="C131" s="35">
        <f>C56+C70+C78+C90+C106</f>
        <v>71.6</v>
      </c>
      <c r="D131" s="21">
        <f t="shared" si="1"/>
        <v>100</v>
      </c>
    </row>
    <row r="132" spans="1:4" ht="13.5" customHeight="1">
      <c r="A132" s="33" t="s">
        <v>38</v>
      </c>
      <c r="B132" s="67">
        <f>B57+B71+B79+B84+B91+B93+B107+B111+B116</f>
        <v>98.9</v>
      </c>
      <c r="C132" s="24">
        <f>C57+C71+C79+C84+C91+C93+C107+C111+C116</f>
        <v>73.2</v>
      </c>
      <c r="D132" s="9">
        <f t="shared" si="1"/>
        <v>74</v>
      </c>
    </row>
    <row r="133" spans="1:4" ht="13.5" customHeight="1" hidden="1">
      <c r="A133" s="28" t="s">
        <v>61</v>
      </c>
      <c r="B133" s="67" t="e">
        <f>#REF!+B68</f>
        <v>#REF!</v>
      </c>
      <c r="C133" s="24" t="e">
        <f>#REF!+C68</f>
        <v>#REF!</v>
      </c>
      <c r="D133" s="9" t="e">
        <f t="shared" si="1"/>
        <v>#REF!</v>
      </c>
    </row>
    <row r="134" spans="1:4" ht="25.5" customHeight="1">
      <c r="A134" s="34" t="s">
        <v>56</v>
      </c>
      <c r="B134" s="24">
        <f>B113</f>
        <v>68</v>
      </c>
      <c r="C134" s="24">
        <f>C113</f>
        <v>66.8</v>
      </c>
      <c r="D134" s="9">
        <f t="shared" si="1"/>
        <v>98.2</v>
      </c>
    </row>
    <row r="135" spans="1:4" ht="15.75" customHeight="1" hidden="1">
      <c r="A135" s="34" t="s">
        <v>68</v>
      </c>
      <c r="B135" s="24">
        <f>B55</f>
        <v>0</v>
      </c>
      <c r="C135" s="24">
        <f>C55</f>
        <v>0</v>
      </c>
      <c r="D135" s="9" t="e">
        <f t="shared" si="1"/>
        <v>#DIV/0!</v>
      </c>
    </row>
    <row r="136" spans="1:4" ht="13.5" customHeight="1">
      <c r="A136" s="7" t="s">
        <v>27</v>
      </c>
      <c r="B136" s="8">
        <v>4</v>
      </c>
      <c r="C136" s="8">
        <v>4</v>
      </c>
      <c r="D136" s="9">
        <f t="shared" si="1"/>
        <v>100</v>
      </c>
    </row>
    <row r="137" spans="1:4" ht="13.5" customHeight="1">
      <c r="A137" s="7" t="s">
        <v>28</v>
      </c>
      <c r="B137" s="8">
        <v>1</v>
      </c>
      <c r="C137" s="8">
        <v>1</v>
      </c>
      <c r="D137" s="9">
        <f t="shared" si="1"/>
        <v>100</v>
      </c>
    </row>
    <row r="138" spans="1:4" ht="13.5" customHeight="1">
      <c r="A138" s="7" t="s">
        <v>29</v>
      </c>
      <c r="B138" s="8">
        <v>5</v>
      </c>
      <c r="C138" s="8">
        <v>5</v>
      </c>
      <c r="D138" s="9">
        <f t="shared" si="1"/>
        <v>100</v>
      </c>
    </row>
    <row r="140" spans="1:4" ht="15">
      <c r="A140" s="78"/>
      <c r="B140" s="78"/>
      <c r="C140" s="78"/>
      <c r="D140" s="78"/>
    </row>
  </sheetData>
  <sheetProtection/>
  <mergeCells count="3">
    <mergeCell ref="A8:D8"/>
    <mergeCell ref="A9:D9"/>
    <mergeCell ref="A140:D14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55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5" customWidth="1"/>
    <col min="7" max="16384" width="13.28125" style="17" customWidth="1"/>
  </cols>
  <sheetData>
    <row r="1" spans="1:4" ht="15">
      <c r="A1" s="79"/>
      <c r="B1" s="79"/>
      <c r="C1" s="79"/>
      <c r="D1" s="79"/>
    </row>
    <row r="2" spans="1:4" ht="15">
      <c r="A2" s="79"/>
      <c r="B2" s="79"/>
      <c r="C2" s="79"/>
      <c r="D2" s="79"/>
    </row>
    <row r="4" spans="4:6" ht="15">
      <c r="D4" s="46"/>
      <c r="F4" s="46"/>
    </row>
    <row r="5" spans="2:6" s="47" customFormat="1" ht="15">
      <c r="B5" s="48"/>
      <c r="C5" s="48"/>
      <c r="D5" s="48"/>
      <c r="E5" s="48"/>
      <c r="F5" s="49"/>
    </row>
    <row r="6" spans="1:6" s="47" customFormat="1" ht="15">
      <c r="A6" s="50"/>
      <c r="B6" s="48"/>
      <c r="C6" s="48"/>
      <c r="D6" s="48"/>
      <c r="F6" s="51"/>
    </row>
    <row r="7" spans="2:6" ht="15">
      <c r="B7" s="18"/>
      <c r="C7" s="18"/>
      <c r="D7" s="19"/>
      <c r="E7" s="18"/>
      <c r="F7" s="19"/>
    </row>
    <row r="8" spans="2:6" ht="15">
      <c r="B8" s="18"/>
      <c r="C8" s="18"/>
      <c r="D8" s="19"/>
      <c r="E8" s="18"/>
      <c r="F8" s="19"/>
    </row>
    <row r="9" spans="2:6" ht="15">
      <c r="B9" s="18"/>
      <c r="C9" s="18"/>
      <c r="D9" s="52"/>
      <c r="E9" s="18"/>
      <c r="F9" s="19"/>
    </row>
    <row r="10" spans="2:6" ht="15">
      <c r="B10" s="18"/>
      <c r="C10" s="18"/>
      <c r="D10" s="19"/>
      <c r="E10" s="18"/>
      <c r="F10" s="19"/>
    </row>
    <row r="11" spans="1:6" ht="15">
      <c r="A11" s="53"/>
      <c r="B11" s="54"/>
      <c r="C11" s="54"/>
      <c r="D11" s="55"/>
      <c r="E11" s="54"/>
      <c r="F11" s="19"/>
    </row>
    <row r="12" spans="2:6" ht="15">
      <c r="B12" s="18"/>
      <c r="C12" s="18"/>
      <c r="D12" s="19"/>
      <c r="E12" s="18"/>
      <c r="F12" s="19"/>
    </row>
    <row r="13" spans="2:6" ht="15">
      <c r="B13" s="18"/>
      <c r="C13" s="18"/>
      <c r="D13" s="19"/>
      <c r="E13" s="18"/>
      <c r="F13" s="19"/>
    </row>
    <row r="14" spans="2:6" ht="15">
      <c r="B14" s="18"/>
      <c r="C14" s="18"/>
      <c r="D14" s="52"/>
      <c r="E14" s="18"/>
      <c r="F14" s="19"/>
    </row>
    <row r="15" spans="2:6" ht="15">
      <c r="B15" s="18"/>
      <c r="C15" s="18"/>
      <c r="D15" s="56"/>
      <c r="E15" s="18"/>
      <c r="F15" s="19"/>
    </row>
    <row r="16" spans="1:6" ht="15">
      <c r="A16" s="57"/>
      <c r="B16" s="18"/>
      <c r="C16" s="18"/>
      <c r="D16" s="19"/>
      <c r="E16" s="18"/>
      <c r="F16" s="19"/>
    </row>
    <row r="17" spans="2:6" ht="15">
      <c r="B17" s="18"/>
      <c r="C17" s="18"/>
      <c r="D17" s="19"/>
      <c r="E17" s="18"/>
      <c r="F17" s="19"/>
    </row>
    <row r="18" spans="2:6" ht="15">
      <c r="B18" s="18"/>
      <c r="C18" s="18"/>
      <c r="D18" s="52"/>
      <c r="E18" s="18"/>
      <c r="F18" s="19"/>
    </row>
    <row r="19" spans="2:6" ht="15">
      <c r="B19" s="18"/>
      <c r="C19" s="18"/>
      <c r="D19" s="19"/>
      <c r="E19" s="18"/>
      <c r="F19" s="19"/>
    </row>
    <row r="20" spans="2:6" ht="15">
      <c r="B20" s="18"/>
      <c r="C20" s="18"/>
      <c r="D20" s="19"/>
      <c r="E20" s="18"/>
      <c r="F20" s="19"/>
    </row>
    <row r="21" spans="1:6" ht="15">
      <c r="A21" s="53"/>
      <c r="B21" s="54"/>
      <c r="C21" s="54"/>
      <c r="D21" s="55"/>
      <c r="E21" s="18"/>
      <c r="F21" s="19"/>
    </row>
    <row r="22" spans="1:6" ht="15">
      <c r="A22" s="58"/>
      <c r="B22" s="59"/>
      <c r="C22" s="59"/>
      <c r="D22" s="60"/>
      <c r="E22" s="59"/>
      <c r="F22" s="60"/>
    </row>
    <row r="23" spans="1:6" ht="15">
      <c r="A23" s="61"/>
      <c r="B23" s="18"/>
      <c r="C23" s="18"/>
      <c r="D23" s="19"/>
      <c r="E23" s="18"/>
      <c r="F23" s="19"/>
    </row>
    <row r="24" spans="2:6" ht="15">
      <c r="B24" s="18"/>
      <c r="C24" s="18"/>
      <c r="D24" s="19"/>
      <c r="E24" s="18"/>
      <c r="F24" s="19"/>
    </row>
    <row r="25" spans="2:6" ht="15">
      <c r="B25" s="18"/>
      <c r="C25" s="18"/>
      <c r="D25" s="19"/>
      <c r="E25" s="18"/>
      <c r="F25" s="19"/>
    </row>
    <row r="26" spans="2:6" ht="15">
      <c r="B26" s="18"/>
      <c r="C26" s="18"/>
      <c r="D26" s="19"/>
      <c r="E26" s="18"/>
      <c r="F26" s="19"/>
    </row>
    <row r="27" spans="2:6" ht="15">
      <c r="B27" s="18"/>
      <c r="C27" s="18"/>
      <c r="D27" s="19"/>
      <c r="E27" s="18"/>
      <c r="F27" s="19"/>
    </row>
    <row r="28" spans="2:6" ht="15">
      <c r="B28" s="18"/>
      <c r="C28" s="18"/>
      <c r="D28" s="19"/>
      <c r="E28" s="18"/>
      <c r="F28" s="19"/>
    </row>
    <row r="29" spans="2:6" ht="15">
      <c r="B29" s="18"/>
      <c r="C29" s="18"/>
      <c r="D29" s="19"/>
      <c r="E29" s="18"/>
      <c r="F29" s="19"/>
    </row>
    <row r="30" spans="2:6" ht="15">
      <c r="B30" s="18"/>
      <c r="C30" s="18"/>
      <c r="D30" s="19"/>
      <c r="E30" s="18"/>
      <c r="F30" s="19"/>
    </row>
    <row r="31" spans="2:6" ht="15">
      <c r="B31" s="18"/>
      <c r="C31" s="18"/>
      <c r="D31" s="19"/>
      <c r="E31" s="18"/>
      <c r="F31" s="19"/>
    </row>
    <row r="32" spans="2:6" ht="15">
      <c r="B32" s="18"/>
      <c r="C32" s="18"/>
      <c r="D32" s="19"/>
      <c r="E32" s="18"/>
      <c r="F32" s="19"/>
    </row>
    <row r="33" spans="2:6" ht="15">
      <c r="B33" s="18"/>
      <c r="C33" s="18"/>
      <c r="D33" s="19"/>
      <c r="E33" s="18"/>
      <c r="F33" s="19"/>
    </row>
    <row r="34" spans="2:6" ht="15">
      <c r="B34" s="18"/>
      <c r="C34" s="18"/>
      <c r="D34" s="52"/>
      <c r="E34" s="18"/>
      <c r="F34" s="52"/>
    </row>
    <row r="35" spans="2:6" ht="15">
      <c r="B35" s="18"/>
      <c r="C35" s="18"/>
      <c r="D35" s="19"/>
      <c r="E35" s="18"/>
      <c r="F35" s="19"/>
    </row>
    <row r="36" spans="2:6" ht="15">
      <c r="B36" s="18"/>
      <c r="C36" s="18"/>
      <c r="D36" s="52"/>
      <c r="E36" s="18"/>
      <c r="F36" s="52"/>
    </row>
    <row r="37" spans="2:6" ht="15">
      <c r="B37" s="18"/>
      <c r="C37" s="18"/>
      <c r="D37" s="19"/>
      <c r="E37" s="18"/>
      <c r="F37" s="19"/>
    </row>
    <row r="38" spans="2:6" ht="15" hidden="1">
      <c r="B38" s="18"/>
      <c r="C38" s="18"/>
      <c r="D38" s="19"/>
      <c r="E38" s="18"/>
      <c r="F38" s="19"/>
    </row>
    <row r="39" spans="2:6" ht="15">
      <c r="B39" s="18"/>
      <c r="C39" s="18"/>
      <c r="D39" s="52"/>
      <c r="E39" s="18"/>
      <c r="F39" s="52"/>
    </row>
    <row r="40" spans="1:6" ht="15">
      <c r="A40" s="53"/>
      <c r="B40" s="54"/>
      <c r="C40" s="54"/>
      <c r="D40" s="55"/>
      <c r="E40" s="18"/>
      <c r="F40" s="19"/>
    </row>
    <row r="41" spans="2:6" ht="15">
      <c r="B41" s="18"/>
      <c r="C41" s="18"/>
      <c r="D41" s="19"/>
      <c r="E41" s="18"/>
      <c r="F41" s="19"/>
    </row>
    <row r="42" spans="2:6" ht="15">
      <c r="B42" s="18"/>
      <c r="C42" s="18"/>
      <c r="D42" s="19"/>
      <c r="E42" s="18"/>
      <c r="F42" s="19"/>
    </row>
    <row r="43" spans="2:6" ht="15">
      <c r="B43" s="18"/>
      <c r="C43" s="18"/>
      <c r="D43" s="19"/>
      <c r="E43" s="18"/>
      <c r="F43" s="19"/>
    </row>
    <row r="44" spans="2:6" ht="15">
      <c r="B44" s="18"/>
      <c r="C44" s="18"/>
      <c r="D44" s="19"/>
      <c r="E44" s="18"/>
      <c r="F44" s="19"/>
    </row>
    <row r="45" spans="2:6" ht="15">
      <c r="B45" s="18"/>
      <c r="C45" s="18"/>
      <c r="D45" s="19"/>
      <c r="E45" s="18"/>
      <c r="F45" s="19"/>
    </row>
    <row r="46" spans="2:6" ht="15">
      <c r="B46" s="18"/>
      <c r="C46" s="18"/>
      <c r="D46" s="19"/>
      <c r="E46" s="18"/>
      <c r="F46" s="52"/>
    </row>
    <row r="47" spans="2:6" ht="15">
      <c r="B47" s="18"/>
      <c r="C47" s="18"/>
      <c r="D47" s="19"/>
      <c r="E47" s="18"/>
      <c r="F47" s="19"/>
    </row>
    <row r="48" spans="2:6" ht="15">
      <c r="B48" s="18"/>
      <c r="C48" s="18"/>
      <c r="D48" s="19"/>
      <c r="E48" s="18"/>
      <c r="F48" s="52"/>
    </row>
    <row r="49" spans="1:6" ht="15">
      <c r="A49" s="58"/>
      <c r="B49" s="59"/>
      <c r="C49" s="59"/>
      <c r="D49" s="60"/>
      <c r="E49" s="59"/>
      <c r="F49" s="60"/>
    </row>
    <row r="50" spans="1:6" ht="15">
      <c r="A50" s="62"/>
      <c r="D50" s="19"/>
      <c r="E50" s="18"/>
      <c r="F50" s="19"/>
    </row>
    <row r="51" spans="2:6" ht="15">
      <c r="B51" s="18"/>
      <c r="C51" s="18"/>
      <c r="D51" s="19"/>
      <c r="E51" s="18"/>
      <c r="F51" s="19"/>
    </row>
    <row r="52" spans="2:6" ht="15">
      <c r="B52" s="18"/>
      <c r="C52" s="18"/>
      <c r="D52" s="19"/>
      <c r="E52" s="18"/>
      <c r="F52" s="19"/>
    </row>
    <row r="53" spans="2:6" ht="15">
      <c r="B53" s="18"/>
      <c r="C53" s="18"/>
      <c r="D53" s="19"/>
      <c r="E53" s="18"/>
      <c r="F53" s="19"/>
    </row>
    <row r="54" spans="2:6" ht="15">
      <c r="B54" s="18"/>
      <c r="C54" s="18"/>
      <c r="D54" s="19"/>
      <c r="E54" s="18"/>
      <c r="F54" s="19"/>
    </row>
    <row r="55" spans="2:4" ht="15" hidden="1">
      <c r="B55" s="18"/>
      <c r="C55" s="18"/>
      <c r="D55" s="19"/>
    </row>
    <row r="56" spans="2:4" ht="15" hidden="1">
      <c r="B56" s="18"/>
      <c r="C56" s="18"/>
      <c r="D56" s="19"/>
    </row>
    <row r="57" spans="2:4" ht="15" hidden="1">
      <c r="B57" s="18"/>
      <c r="C57" s="18"/>
      <c r="D57" s="19"/>
    </row>
    <row r="58" spans="2:4" ht="15" hidden="1">
      <c r="B58" s="18"/>
      <c r="C58" s="18"/>
      <c r="D58" s="19"/>
    </row>
    <row r="59" spans="2:4" ht="15" hidden="1">
      <c r="B59" s="18"/>
      <c r="C59" s="18"/>
      <c r="D59" s="19"/>
    </row>
    <row r="60" spans="2:4" ht="15" hidden="1">
      <c r="B60" s="18"/>
      <c r="C60" s="18"/>
      <c r="D60" s="19"/>
    </row>
    <row r="61" spans="2:4" ht="15" hidden="1">
      <c r="B61" s="18"/>
      <c r="C61" s="18"/>
      <c r="D61" s="19"/>
    </row>
    <row r="62" spans="2:4" ht="15" hidden="1">
      <c r="B62" s="18"/>
      <c r="C62" s="18"/>
      <c r="D62" s="19"/>
    </row>
    <row r="63" spans="2:4" ht="15" hidden="1">
      <c r="B63" s="18"/>
      <c r="C63" s="18"/>
      <c r="D63" s="19"/>
    </row>
    <row r="64" spans="2:4" ht="15" hidden="1">
      <c r="B64" s="18"/>
      <c r="C64" s="18"/>
      <c r="D64" s="19"/>
    </row>
    <row r="65" spans="1:4" ht="15.75">
      <c r="A65" s="63"/>
      <c r="B65" s="18"/>
      <c r="C65" s="18"/>
      <c r="D65" s="19"/>
    </row>
    <row r="67" spans="1:4" ht="15">
      <c r="A67" s="79"/>
      <c r="B67" s="79"/>
      <c r="C67" s="79"/>
      <c r="D67" s="79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2023-03-09T14:09:36Z</dcterms:modified>
  <cp:category/>
  <cp:version/>
  <cp:contentType/>
  <cp:contentStatus/>
</cp:coreProperties>
</file>