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0" yWindow="80" windowWidth="13020" windowHeight="8230" activeTab="0"/>
  </bookViews>
  <sheets>
    <sheet name="изм.01.07" sheetId="1" r:id="rId1"/>
  </sheets>
  <definedNames/>
  <calcPr calcId="145621"/>
</workbook>
</file>

<file path=xl/comments1.xml><?xml version="1.0" encoding="utf-8"?>
<comments xmlns="http://schemas.openxmlformats.org/spreadsheetml/2006/main">
  <authors>
    <author>Пользователь</author>
  </authors>
  <commentList>
    <comment ref="D42" authorId="0">
      <text>
        <r>
          <rPr>
            <sz val="9"/>
            <rFont val="Tahoma"/>
            <family val="2"/>
          </rPr>
          <t xml:space="preserve">Стоимость ГКал
</t>
        </r>
      </text>
    </comment>
    <comment ref="E42" authorId="0">
      <text>
        <r>
          <rPr>
            <sz val="9"/>
            <rFont val="Tahoma"/>
            <family val="2"/>
          </rPr>
          <t xml:space="preserve">Кол-во ГКал
</t>
        </r>
      </text>
    </comment>
    <comment ref="D53" authorId="0">
      <text>
        <r>
          <rPr>
            <b/>
            <sz val="9"/>
            <rFont val="Tahoma"/>
            <family val="2"/>
          </rPr>
          <t>Ст-ть</t>
        </r>
      </text>
    </comment>
    <comment ref="E53" authorId="0">
      <text>
        <r>
          <rPr>
            <sz val="9"/>
            <rFont val="Tahoma"/>
            <family val="2"/>
          </rPr>
          <t xml:space="preserve">Кол-во м-цев
</t>
        </r>
      </text>
    </comment>
    <comment ref="G54" authorId="0">
      <text>
        <r>
          <rPr>
            <sz val="9"/>
            <rFont val="Tahoma"/>
            <family val="2"/>
          </rPr>
          <t xml:space="preserve">5т.р.*4 кв.
</t>
        </r>
      </text>
    </comment>
    <comment ref="D61" authorId="0">
      <text>
        <r>
          <rPr>
            <sz val="9"/>
            <rFont val="Tahoma"/>
            <family val="2"/>
          </rPr>
          <t xml:space="preserve">Стоимость
</t>
        </r>
      </text>
    </comment>
    <comment ref="E61" authorId="0">
      <text>
        <r>
          <rPr>
            <sz val="9"/>
            <rFont val="Tahoma"/>
            <family val="2"/>
          </rPr>
          <t xml:space="preserve">Кол-во м-цев
</t>
        </r>
      </text>
    </comment>
    <comment ref="C70" authorId="0">
      <text>
        <r>
          <rPr>
            <sz val="9"/>
            <rFont val="Tahoma"/>
            <family val="2"/>
          </rPr>
          <t xml:space="preserve">Косгу 353 с 2021г.
</t>
        </r>
      </text>
    </comment>
    <comment ref="D94" authorId="0">
      <text>
        <r>
          <rPr>
            <sz val="9"/>
            <rFont val="Tahoma"/>
            <family val="2"/>
          </rPr>
          <t xml:space="preserve">Стоимость ГКал
</t>
        </r>
      </text>
    </comment>
    <comment ref="E94" authorId="0">
      <text>
        <r>
          <rPr>
            <sz val="9"/>
            <rFont val="Tahoma"/>
            <family val="2"/>
          </rPr>
          <t xml:space="preserve">Кол-во ГКал
</t>
        </r>
      </text>
    </comment>
    <comment ref="F146" authorId="0">
      <text>
        <r>
          <rPr>
            <sz val="9"/>
            <rFont val="Tahoma"/>
            <family val="2"/>
          </rPr>
          <t xml:space="preserve">льгота+проезд в отпуск
</t>
        </r>
      </text>
    </comment>
    <comment ref="F148" authorId="0">
      <text>
        <r>
          <rPr>
            <sz val="9"/>
            <rFont val="Tahoma"/>
            <family val="2"/>
          </rPr>
          <t xml:space="preserve">"-" ЗП ПД, "-" льгота
</t>
        </r>
      </text>
    </comment>
  </commentList>
</comments>
</file>

<file path=xl/sharedStrings.xml><?xml version="1.0" encoding="utf-8"?>
<sst xmlns="http://schemas.openxmlformats.org/spreadsheetml/2006/main" count="159" uniqueCount="138">
  <si>
    <t>ВСЕГО</t>
  </si>
  <si>
    <t>РАСЧЁТЫ К БЮДЖЕТУ ПЯОЗЕРСКОГО ГОРОДСКОГО ПОСЕЛЕНИЯ НА 2021 ГОД</t>
  </si>
  <si>
    <t>Потребность</t>
  </si>
  <si>
    <t>ВР</t>
  </si>
  <si>
    <t>изменения на 16.03.21</t>
  </si>
  <si>
    <t>изменения на 20.04.21</t>
  </si>
  <si>
    <r>
      <t>ГЛАВА</t>
    </r>
    <r>
      <rPr>
        <sz val="12"/>
        <color theme="1"/>
        <rFont val="Times New Roman"/>
        <family val="1"/>
      </rPr>
      <t xml:space="preserve">         Зар.плата</t>
    </r>
  </si>
  <si>
    <t>Страховые взносы</t>
  </si>
  <si>
    <t>0102</t>
  </si>
  <si>
    <r>
      <t>АДМИНИСТР-Я</t>
    </r>
    <r>
      <rPr>
        <sz val="12"/>
        <color theme="1"/>
        <rFont val="Times New Roman"/>
        <family val="1"/>
      </rPr>
      <t xml:space="preserve">        Зар.плата</t>
    </r>
  </si>
  <si>
    <t>суточные</t>
  </si>
  <si>
    <t xml:space="preserve">проезд в отпуск </t>
  </si>
  <si>
    <t>использ-е трансп.</t>
  </si>
  <si>
    <t>проезд в командир.</t>
  </si>
  <si>
    <t>ИТОГО КОСГУ 212</t>
  </si>
  <si>
    <t>ИТОГО ВР 120</t>
  </si>
  <si>
    <t>связь</t>
  </si>
  <si>
    <t>конв.с марками</t>
  </si>
  <si>
    <t>ИТОГО КОСГУ 221</t>
  </si>
  <si>
    <t>тепло</t>
  </si>
  <si>
    <t>вода</t>
  </si>
  <si>
    <t>э/энергия</t>
  </si>
  <si>
    <t>ИТОГО КОСГУ 223</t>
  </si>
  <si>
    <t>заправка катридж.</t>
  </si>
  <si>
    <t>усл.слес., сант.</t>
  </si>
  <si>
    <t>отходы</t>
  </si>
  <si>
    <t>уборщица         лето-зима</t>
  </si>
  <si>
    <t>тех.паспорт</t>
  </si>
  <si>
    <t>Ремонт фундамента, кровля</t>
  </si>
  <si>
    <t>ИТОГО КОСГУ 225</t>
  </si>
  <si>
    <t>обслуж-е сайта</t>
  </si>
  <si>
    <t>ПСО "Госзаказ"</t>
  </si>
  <si>
    <t>продлен.рег.сайта+размещ.</t>
  </si>
  <si>
    <t>подписка</t>
  </si>
  <si>
    <t>Сбис</t>
  </si>
  <si>
    <t>Продление подписи Росреестр</t>
  </si>
  <si>
    <t>ИТОГО КОСГУ 226</t>
  </si>
  <si>
    <t>День победы</t>
  </si>
  <si>
    <t>Канц.товары</t>
  </si>
  <si>
    <t>Хоз.товары</t>
  </si>
  <si>
    <t>Конв.без марок</t>
  </si>
  <si>
    <t>Картридж</t>
  </si>
  <si>
    <t>Бензин</t>
  </si>
  <si>
    <t>Светильник</t>
  </si>
  <si>
    <t>ИТОГО КОСГУ 340</t>
  </si>
  <si>
    <t>Процессор</t>
  </si>
  <si>
    <t>Единоврем.поощрен</t>
  </si>
  <si>
    <t>ИТОГО ВР 240</t>
  </si>
  <si>
    <t>Налог на имущ.</t>
  </si>
  <si>
    <t>304 0104 2500012140 244</t>
  </si>
  <si>
    <t>АДМИНИСТР.КОМИСС.</t>
  </si>
  <si>
    <t>0104</t>
  </si>
  <si>
    <t>304 0113 2500010900 244</t>
  </si>
  <si>
    <t>АРХИВЫ</t>
  </si>
  <si>
    <t>Заложено в бюджет</t>
  </si>
  <si>
    <t>304 0113 2500010960 244</t>
  </si>
  <si>
    <t>ВЫПЛАТЫ ПО ОБЯЗ.</t>
  </si>
  <si>
    <t>Тепло</t>
  </si>
  <si>
    <t>стекло</t>
  </si>
  <si>
    <t>интернет</t>
  </si>
  <si>
    <t>Э/энергия</t>
  </si>
  <si>
    <t>Мат-лы</t>
  </si>
  <si>
    <t>СОГЛАШЕНИЯ</t>
  </si>
  <si>
    <t>выдача разреш.</t>
  </si>
  <si>
    <t>водоснабжение, водоотведение</t>
  </si>
  <si>
    <t>ГО и ЧС</t>
  </si>
  <si>
    <t>0113</t>
  </si>
  <si>
    <t>304 0203 2500051180 244</t>
  </si>
  <si>
    <t>ВУС</t>
  </si>
  <si>
    <t>Заработная плата</t>
  </si>
  <si>
    <t>проезд</t>
  </si>
  <si>
    <t>вывоз мусора</t>
  </si>
  <si>
    <t>заправка картридж.</t>
  </si>
  <si>
    <t>0203</t>
  </si>
  <si>
    <t>КГС</t>
  </si>
  <si>
    <t>КГС (субсидия освещ. лыжной трассы)</t>
  </si>
  <si>
    <t>КГС (софинансирование освещ. лыжной трассы)</t>
  </si>
  <si>
    <t>304 0503 200F255550 244</t>
  </si>
  <si>
    <t>304 0503 2500076010 244</t>
  </si>
  <si>
    <t>УЛИЧНОЕ ОСВЕЩЕНИЕ</t>
  </si>
  <si>
    <t>Рем.линии ул.освещ.</t>
  </si>
  <si>
    <t>Столбы</t>
  </si>
  <si>
    <t>Светильники</t>
  </si>
  <si>
    <t>304 0503 2500076030 244</t>
  </si>
  <si>
    <t>ОЗЕЛЕНЕНИЕ</t>
  </si>
  <si>
    <t>Семена. Удобрения</t>
  </si>
  <si>
    <t>304 0503 2500076040 244</t>
  </si>
  <si>
    <t>ЗАХОРОНЕНИЯ</t>
  </si>
  <si>
    <t>Вывоз мусора тракт.+размещ.ТБО</t>
  </si>
  <si>
    <t>Расч.дорог от снега</t>
  </si>
  <si>
    <t>Уборка мусора (дог.)</t>
  </si>
  <si>
    <t>Уборка опасных и зависших деревьев</t>
  </si>
  <si>
    <t>Проведение кадастровых работ</t>
  </si>
  <si>
    <t>Бомжи</t>
  </si>
  <si>
    <t>Контейнер+доставка</t>
  </si>
  <si>
    <t>304 0503 2500076050 244</t>
  </si>
  <si>
    <t>ПРОЧИЕ ПО БЛАГ.</t>
  </si>
  <si>
    <t>Вывоз мусора трактор+размец.ТБО</t>
  </si>
  <si>
    <t>Расчистка тротуар.от снега</t>
  </si>
  <si>
    <t>Договор уборка мусора</t>
  </si>
  <si>
    <t>Подсыпка тротуаров (тр-р+дог.)</t>
  </si>
  <si>
    <t>304 0503 2500044070 244</t>
  </si>
  <si>
    <t>Народный бюджет (субсидия)</t>
  </si>
  <si>
    <t>Народный бюджет</t>
  </si>
  <si>
    <t>Дизайн прект КГС</t>
  </si>
  <si>
    <t>Мешки, перчатки</t>
  </si>
  <si>
    <t>Трансп.налог</t>
  </si>
  <si>
    <t>0503</t>
  </si>
  <si>
    <t>304 0707 2500074310 244</t>
  </si>
  <si>
    <t>ДЕТИ И МОЛОД.</t>
  </si>
  <si>
    <t>Освещение детской площадки</t>
  </si>
  <si>
    <t>Проведение меропр.</t>
  </si>
  <si>
    <t>0707</t>
  </si>
  <si>
    <t>304 0801 2500084400 112</t>
  </si>
  <si>
    <t>ЛЬГОТЫ РАБОТН.КУЛЬТ., ПРОЕЗД В ОТПУСК</t>
  </si>
  <si>
    <t>КУЛЬТУРА</t>
  </si>
  <si>
    <t>зарплата</t>
  </si>
  <si>
    <t>взносы</t>
  </si>
  <si>
    <t>304 0801 250002440 610</t>
  </si>
  <si>
    <t>0801</t>
  </si>
  <si>
    <t xml:space="preserve"> </t>
  </si>
  <si>
    <t>304 0113 2500045 1000 540</t>
  </si>
  <si>
    <t>"304 0104 2500012040 247</t>
  </si>
  <si>
    <t>304 0104 2500012040 240</t>
  </si>
  <si>
    <t>"304 0104 2500012040 346</t>
  </si>
  <si>
    <t>теплоснабжение</t>
  </si>
  <si>
    <t>изменения на 01.07.21</t>
  </si>
  <si>
    <t>изменена позиция</t>
  </si>
  <si>
    <t>Договор на проведение аукционов</t>
  </si>
  <si>
    <t>Содержание ТОС (субсидия)</t>
  </si>
  <si>
    <t>Содержание ТОС (софинасир.)</t>
  </si>
  <si>
    <t>Заложено в бюджет на 20.05.2021</t>
  </si>
  <si>
    <t xml:space="preserve">По статье "0113 Другие государственные вопросы": общая сумма 97тыс.руб не изменилась. Сумма в 15,0тыс.руб. расходы на интернет со статьи 221 перенесена на статью 226 для заключения договоров по проведению аукцина по аренде имущества. </t>
  </si>
  <si>
    <t>По статье "0203 Мобилизационная  и вневойсковая подготовка ВУС" (общая сумма 180тыс.руб не изменилась) перенесена сумма в 5,тыс.руб. (со статьи 211 заработная плата 4,0тыс.руб + со статьи 213 страховые взносы 1,тыс.руб) на статью 240 теплоснабжение.</t>
  </si>
  <si>
    <t xml:space="preserve">По статье "0707 Молодежная политика и оздоровление детей (сумма до изменения 45,0тыс.руб) снята сумма в 3,0тыс.руб., перенесена на статью "0503 '25 0 00 7 605 0 240 Иные закупки товаров, работ и услуг для обеспечения государственных (муниципальных) нужд на софинансирование проекта ТОС № 1 - изменение суммы с 331,49332тыс.руб на  334,49332 тыс.руб. </t>
  </si>
  <si>
    <t>Пояснительная записка к расчетам бюджета на 01.07.2021</t>
  </si>
  <si>
    <t xml:space="preserve">По статье 0503 Благоустройство "0503 25 0 00 4 470 0 240 Мероприятия на поддержку развития развития территориального общественного самоуправления добавлена сумма 252,644тыс.руб, выделенная из бюджета РК на реализация проекта ТОС № 1. Общее изменение по разделу 0503 Благоустройство составляет  с суммы 2429,304 тыс.руб на сумму 2681,948 тыс.руб. </t>
  </si>
  <si>
    <t>Общий объем прогнозируемых доходов (11464,472 тыс. руб.) и расходов (11511,772 тыс. руб.) в уточнении к бюджету на 01.07.2021 г. увеличился на сумму 252,644тыс.руб, выделенную из бюджета РК на поддержку развития ТОС № 1.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</si>
</sst>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sz val="12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u val="single"/>
      <sz val="16"/>
      <color theme="1"/>
      <name val="Times New Roman"/>
      <family val="1"/>
    </font>
    <font>
      <b/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Times New Roman"/>
      <family val="1"/>
    </font>
    <font>
      <b/>
      <u val="single"/>
      <sz val="14"/>
      <color theme="1"/>
      <name val="Times New Roman"/>
      <family val="1"/>
    </font>
    <font>
      <b/>
      <u val="single"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 style="medium"/>
      <top style="thin"/>
      <bottom/>
    </border>
    <border>
      <left style="thin"/>
      <right style="thin"/>
      <top style="medium"/>
      <bottom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 style="thin"/>
    </border>
    <border>
      <left style="thin"/>
      <right style="thin"/>
      <top/>
      <bottom/>
    </border>
    <border>
      <left/>
      <right style="medium"/>
      <top style="thin"/>
      <bottom style="thin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7">
    <xf numFmtId="0" fontId="0" fillId="0" borderId="0" xfId="0"/>
    <xf numFmtId="0" fontId="2" fillId="0" borderId="0" xfId="0" applyFont="1"/>
    <xf numFmtId="0" fontId="3" fillId="0" borderId="0" xfId="0" applyFont="1"/>
    <xf numFmtId="4" fontId="3" fillId="0" borderId="0" xfId="0" applyNumberFormat="1" applyFont="1"/>
    <xf numFmtId="4" fontId="3" fillId="0" borderId="0" xfId="0" applyNumberFormat="1" applyFont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top"/>
    </xf>
    <xf numFmtId="4" fontId="3" fillId="0" borderId="2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4" fontId="3" fillId="0" borderId="3" xfId="0" applyNumberFormat="1" applyFont="1" applyBorder="1" applyAlignment="1">
      <alignment horizontal="center"/>
    </xf>
    <xf numFmtId="0" fontId="5" fillId="0" borderId="4" xfId="0" applyFont="1" applyBorder="1"/>
    <xf numFmtId="0" fontId="3" fillId="0" borderId="5" xfId="0" applyFont="1" applyBorder="1"/>
    <xf numFmtId="3" fontId="3" fillId="0" borderId="5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/>
    <xf numFmtId="3" fontId="3" fillId="0" borderId="9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7" fillId="0" borderId="1" xfId="0" applyFont="1" applyBorder="1" quotePrefix="1"/>
    <xf numFmtId="3" fontId="7" fillId="0" borderId="2" xfId="0" applyNumberFormat="1" applyFont="1" applyBorder="1" applyAlignment="1">
      <alignment horizontal="center"/>
    </xf>
    <xf numFmtId="0" fontId="3" fillId="0" borderId="12" xfId="0" applyFont="1" applyBorder="1"/>
    <xf numFmtId="164" fontId="7" fillId="0" borderId="13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0" fontId="3" fillId="0" borderId="0" xfId="0" applyFont="1" applyBorder="1" applyAlignment="1" quotePrefix="1">
      <alignment horizontal="center" vertical="center"/>
    </xf>
    <xf numFmtId="0" fontId="5" fillId="0" borderId="14" xfId="0" applyFont="1" applyBorder="1"/>
    <xf numFmtId="0" fontId="3" fillId="0" borderId="15" xfId="0" applyFont="1" applyBorder="1"/>
    <xf numFmtId="3" fontId="3" fillId="0" borderId="15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/>
    </xf>
    <xf numFmtId="0" fontId="3" fillId="0" borderId="14" xfId="0" applyFont="1" applyBorder="1"/>
    <xf numFmtId="4" fontId="3" fillId="0" borderId="15" xfId="0" applyNumberFormat="1" applyFont="1" applyBorder="1" applyAlignment="1">
      <alignment horizontal="center"/>
    </xf>
    <xf numFmtId="165" fontId="3" fillId="0" borderId="17" xfId="0" applyNumberFormat="1" applyFont="1" applyBorder="1" applyAlignment="1">
      <alignment horizontal="center"/>
    </xf>
    <xf numFmtId="165" fontId="3" fillId="0" borderId="18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0" fontId="2" fillId="0" borderId="14" xfId="0" applyFont="1" applyBorder="1"/>
    <xf numFmtId="3" fontId="2" fillId="0" borderId="15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5" fontId="2" fillId="0" borderId="17" xfId="0" applyNumberFormat="1" applyFont="1" applyBorder="1" applyAlignment="1">
      <alignment horizontal="center"/>
    </xf>
    <xf numFmtId="165" fontId="2" fillId="0" borderId="18" xfId="0" applyNumberFormat="1" applyFont="1" applyBorder="1" applyAlignment="1">
      <alignment horizontal="center"/>
    </xf>
    <xf numFmtId="0" fontId="8" fillId="0" borderId="0" xfId="0" applyFont="1" applyBorder="1" applyAlignment="1" quotePrefix="1">
      <alignment horizontal="center" vertical="center" textRotation="90"/>
    </xf>
    <xf numFmtId="0" fontId="8" fillId="0" borderId="0" xfId="0" applyFont="1" applyBorder="1" applyAlignment="1">
      <alignment horizontal="center" vertical="center" textRotation="90"/>
    </xf>
    <xf numFmtId="0" fontId="3" fillId="0" borderId="0" xfId="0" applyFont="1" applyBorder="1"/>
    <xf numFmtId="0" fontId="3" fillId="0" borderId="19" xfId="0" applyFont="1" applyBorder="1"/>
    <xf numFmtId="0" fontId="3" fillId="0" borderId="20" xfId="0" applyFont="1" applyBorder="1"/>
    <xf numFmtId="3" fontId="2" fillId="0" borderId="2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 textRotation="90"/>
    </xf>
    <xf numFmtId="0" fontId="6" fillId="0" borderId="14" xfId="0" applyFont="1" applyBorder="1"/>
    <xf numFmtId="0" fontId="6" fillId="0" borderId="15" xfId="0" applyFont="1" applyBorder="1"/>
    <xf numFmtId="4" fontId="6" fillId="0" borderId="15" xfId="0" applyNumberFormat="1" applyFont="1" applyBorder="1"/>
    <xf numFmtId="164" fontId="6" fillId="0" borderId="17" xfId="0" applyNumberFormat="1" applyFont="1" applyBorder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0" fontId="6" fillId="0" borderId="0" xfId="0" applyFont="1"/>
    <xf numFmtId="1" fontId="6" fillId="0" borderId="15" xfId="0" applyNumberFormat="1" applyFont="1" applyBorder="1"/>
    <xf numFmtId="0" fontId="3" fillId="0" borderId="14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3" fontId="6" fillId="2" borderId="15" xfId="0" applyNumberFormat="1" applyFont="1" applyFill="1" applyBorder="1" applyAlignment="1">
      <alignment horizontal="center"/>
    </xf>
    <xf numFmtId="0" fontId="6" fillId="0" borderId="0" xfId="0" applyFont="1" applyBorder="1"/>
    <xf numFmtId="0" fontId="6" fillId="0" borderId="21" xfId="0" applyFont="1" applyBorder="1"/>
    <xf numFmtId="3" fontId="6" fillId="0" borderId="0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165" fontId="6" fillId="0" borderId="18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1" fillId="0" borderId="0" xfId="0" applyFont="1"/>
    <xf numFmtId="0" fontId="2" fillId="0" borderId="15" xfId="0" applyFont="1" applyBorder="1" applyAlignment="1">
      <alignment horizontal="center"/>
    </xf>
    <xf numFmtId="0" fontId="3" fillId="0" borderId="0" xfId="0" applyFont="1" applyAlignment="1" quotePrefix="1">
      <alignment horizontal="center"/>
    </xf>
    <xf numFmtId="0" fontId="2" fillId="0" borderId="8" xfId="0" applyFont="1" applyBorder="1"/>
    <xf numFmtId="0" fontId="2" fillId="0" borderId="9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12" fillId="0" borderId="1" xfId="0" applyFont="1" applyBorder="1" quotePrefix="1"/>
    <xf numFmtId="0" fontId="13" fillId="0" borderId="2" xfId="0" applyFont="1" applyBorder="1"/>
    <xf numFmtId="3" fontId="12" fillId="0" borderId="2" xfId="0" applyNumberFormat="1" applyFont="1" applyBorder="1" applyAlignment="1">
      <alignment horizontal="center"/>
    </xf>
    <xf numFmtId="165" fontId="12" fillId="0" borderId="13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0" fontId="13" fillId="0" borderId="0" xfId="0" applyFont="1"/>
    <xf numFmtId="4" fontId="3" fillId="0" borderId="7" xfId="0" applyNumberFormat="1" applyFont="1" applyBorder="1" applyAlignment="1">
      <alignment horizontal="center"/>
    </xf>
    <xf numFmtId="4" fontId="3" fillId="0" borderId="22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3" fillId="0" borderId="0" xfId="0" applyFont="1" quotePrefix="1"/>
    <xf numFmtId="4" fontId="3" fillId="0" borderId="16" xfId="0" applyNumberFormat="1" applyFont="1" applyBorder="1" applyAlignment="1">
      <alignment horizontal="center"/>
    </xf>
    <xf numFmtId="4" fontId="3" fillId="0" borderId="23" xfId="0" applyNumberFormat="1" applyFont="1" applyBorder="1" applyAlignment="1">
      <alignment horizontal="center"/>
    </xf>
    <xf numFmtId="0" fontId="3" fillId="0" borderId="14" xfId="0" applyFont="1" applyBorder="1" applyAlignment="1">
      <alignment wrapText="1"/>
    </xf>
    <xf numFmtId="4" fontId="2" fillId="0" borderId="17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/>
    </xf>
    <xf numFmtId="0" fontId="2" fillId="0" borderId="24" xfId="0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/>
    </xf>
    <xf numFmtId="3" fontId="11" fillId="0" borderId="15" xfId="0" applyNumberFormat="1" applyFont="1" applyBorder="1" applyAlignment="1">
      <alignment horizontal="center"/>
    </xf>
    <xf numFmtId="4" fontId="7" fillId="0" borderId="2" xfId="0" applyNumberFormat="1" applyFont="1" applyBorder="1" applyAlignment="1">
      <alignment horizontal="center"/>
    </xf>
    <xf numFmtId="0" fontId="2" fillId="0" borderId="15" xfId="0" applyFont="1" applyBorder="1"/>
    <xf numFmtId="4" fontId="6" fillId="0" borderId="9" xfId="0" applyNumberFormat="1" applyFont="1" applyBorder="1" applyAlignment="1">
      <alignment horizontal="center"/>
    </xf>
    <xf numFmtId="0" fontId="10" fillId="0" borderId="14" xfId="0" applyFont="1" applyBorder="1"/>
    <xf numFmtId="4" fontId="6" fillId="0" borderId="15" xfId="0" applyNumberFormat="1" applyFont="1" applyBorder="1" applyAlignment="1">
      <alignment horizontal="center" vertical="top"/>
    </xf>
    <xf numFmtId="4" fontId="6" fillId="0" borderId="15" xfId="0" applyNumberFormat="1" applyFont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4" fontId="6" fillId="0" borderId="17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center"/>
    </xf>
    <xf numFmtId="0" fontId="6" fillId="0" borderId="8" xfId="0" applyFont="1" applyBorder="1" applyAlignment="1">
      <alignment wrapText="1"/>
    </xf>
    <xf numFmtId="0" fontId="6" fillId="0" borderId="9" xfId="0" applyFont="1" applyBorder="1"/>
    <xf numFmtId="4" fontId="6" fillId="0" borderId="9" xfId="0" applyNumberFormat="1" applyFont="1" applyBorder="1" applyAlignment="1">
      <alignment horizontal="center" vertical="top"/>
    </xf>
    <xf numFmtId="4" fontId="6" fillId="0" borderId="9" xfId="0" applyNumberFormat="1" applyFont="1" applyBorder="1" applyAlignment="1">
      <alignment horizontal="center" wrapText="1"/>
    </xf>
    <xf numFmtId="0" fontId="6" fillId="0" borderId="9" xfId="0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6" fillId="0" borderId="25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4" fontId="2" fillId="0" borderId="2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/>
    </xf>
    <xf numFmtId="0" fontId="3" fillId="0" borderId="27" xfId="0" applyFont="1" applyBorder="1"/>
    <xf numFmtId="4" fontId="3" fillId="0" borderId="12" xfId="0" applyNumberFormat="1" applyFont="1" applyBorder="1" applyAlignment="1">
      <alignment horizontal="center" vertical="top"/>
    </xf>
    <xf numFmtId="4" fontId="3" fillId="0" borderId="12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10" fillId="0" borderId="3" xfId="0" applyNumberFormat="1" applyFont="1" applyBorder="1" applyAlignment="1">
      <alignment horizontal="center"/>
    </xf>
    <xf numFmtId="0" fontId="3" fillId="0" borderId="28" xfId="0" applyFont="1" applyBorder="1"/>
    <xf numFmtId="0" fontId="3" fillId="0" borderId="29" xfId="0" applyFont="1" applyBorder="1"/>
    <xf numFmtId="4" fontId="3" fillId="0" borderId="29" xfId="0" applyNumberFormat="1" applyFont="1" applyBorder="1" applyAlignment="1">
      <alignment horizontal="center" vertical="top"/>
    </xf>
    <xf numFmtId="4" fontId="3" fillId="0" borderId="29" xfId="0" applyNumberFormat="1" applyFont="1" applyBorder="1" applyAlignment="1">
      <alignment horizontal="center" wrapText="1"/>
    </xf>
    <xf numFmtId="0" fontId="3" fillId="0" borderId="29" xfId="0" applyFont="1" applyBorder="1" applyAlignment="1">
      <alignment horizontal="center"/>
    </xf>
    <xf numFmtId="4" fontId="6" fillId="0" borderId="23" xfId="0" applyNumberFormat="1" applyFont="1" applyBorder="1" applyAlignment="1">
      <alignment horizontal="center"/>
    </xf>
    <xf numFmtId="0" fontId="3" fillId="0" borderId="30" xfId="0" applyFont="1" applyBorder="1"/>
    <xf numFmtId="3" fontId="3" fillId="0" borderId="20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3" fontId="3" fillId="0" borderId="2" xfId="0" applyNumberFormat="1" applyFont="1" applyBorder="1"/>
    <xf numFmtId="164" fontId="7" fillId="0" borderId="0" xfId="0" applyNumberFormat="1" applyFont="1" applyBorder="1" applyAlignment="1">
      <alignment horizontal="center"/>
    </xf>
    <xf numFmtId="4" fontId="10" fillId="0" borderId="18" xfId="0" applyNumberFormat="1" applyFont="1" applyBorder="1" applyAlignment="1">
      <alignment horizontal="center"/>
    </xf>
    <xf numFmtId="0" fontId="14" fillId="0" borderId="1" xfId="0" applyFont="1" applyBorder="1"/>
    <xf numFmtId="4" fontId="12" fillId="0" borderId="2" xfId="0" applyNumberFormat="1" applyFont="1" applyBorder="1" applyAlignment="1">
      <alignment horizontal="center"/>
    </xf>
    <xf numFmtId="4" fontId="15" fillId="0" borderId="18" xfId="0" applyNumberFormat="1" applyFont="1" applyBorder="1" applyAlignment="1">
      <alignment horizontal="center"/>
    </xf>
    <xf numFmtId="0" fontId="18" fillId="0" borderId="31" xfId="0" applyFont="1" applyBorder="1" applyAlignment="1">
      <alignment horizontal="center" wrapText="1"/>
    </xf>
    <xf numFmtId="0" fontId="0" fillId="0" borderId="0" xfId="0" applyAlignment="1" applyProtection="1">
      <alignment wrapText="1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4" fontId="3" fillId="0" borderId="0" xfId="0" applyNumberFormat="1" applyFont="1" applyProtection="1">
      <protection locked="0"/>
    </xf>
    <xf numFmtId="4" fontId="3" fillId="0" borderId="0" xfId="0" applyNumberFormat="1" applyFont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4" fontId="13" fillId="0" borderId="0" xfId="0" applyNumberFormat="1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4" fontId="13" fillId="0" borderId="0" xfId="0" applyNumberFormat="1" applyFont="1" applyProtection="1">
      <protection locked="0"/>
    </xf>
    <xf numFmtId="0" fontId="21" fillId="0" borderId="0" xfId="0" applyFont="1" applyAlignment="1" applyProtection="1">
      <alignment wrapText="1"/>
      <protection locked="0"/>
    </xf>
    <xf numFmtId="0" fontId="3" fillId="0" borderId="20" xfId="0" applyFont="1" applyBorder="1" applyAlignment="1">
      <alignment horizontal="center" vertical="center"/>
    </xf>
    <xf numFmtId="0" fontId="21" fillId="0" borderId="0" xfId="0" applyFont="1" applyAlignment="1" applyProtection="1">
      <alignment wrapText="1"/>
      <protection locked="0"/>
    </xf>
    <xf numFmtId="4" fontId="7" fillId="0" borderId="32" xfId="0" applyNumberFormat="1" applyFont="1" applyBorder="1" applyAlignment="1">
      <alignment horizontal="center"/>
    </xf>
    <xf numFmtId="4" fontId="7" fillId="0" borderId="33" xfId="0" applyNumberFormat="1" applyFont="1" applyBorder="1" applyAlignment="1">
      <alignment horizontal="center"/>
    </xf>
    <xf numFmtId="0" fontId="11" fillId="0" borderId="14" xfId="0" applyFont="1" applyBorder="1"/>
    <xf numFmtId="0" fontId="22" fillId="0" borderId="0" xfId="0" applyFont="1" quotePrefix="1"/>
    <xf numFmtId="0" fontId="23" fillId="0" borderId="0" xfId="0" applyFont="1"/>
    <xf numFmtId="0" fontId="22" fillId="0" borderId="0" xfId="0" applyFont="1"/>
    <xf numFmtId="0" fontId="24" fillId="0" borderId="0" xfId="0" applyFont="1"/>
    <xf numFmtId="0" fontId="13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1" fillId="0" borderId="0" xfId="0" applyFont="1" applyAlignment="1" applyProtection="1">
      <alignment wrapText="1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2" fillId="0" borderId="35" xfId="0" applyFont="1" applyBorder="1" applyAlignment="1" applyProtection="1">
      <alignment horizontal="center"/>
      <protection locked="0"/>
    </xf>
    <xf numFmtId="0" fontId="2" fillId="0" borderId="36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8"/>
  <sheetViews>
    <sheetView tabSelected="1" zoomScale="61" zoomScaleNormal="61" zoomScaleSheetLayoutView="100" workbookViewId="0" topLeftCell="A1">
      <selection activeCell="L90" sqref="L90:L91"/>
    </sheetView>
  </sheetViews>
  <sheetFormatPr defaultColWidth="8.8515625" defaultRowHeight="15"/>
  <cols>
    <col min="1" max="1" width="21.140625" style="2" customWidth="1"/>
    <col min="2" max="2" width="37.140625" style="2" customWidth="1"/>
    <col min="3" max="3" width="11.421875" style="2" bestFit="1" customWidth="1"/>
    <col min="4" max="4" width="11.57421875" style="2" hidden="1" customWidth="1"/>
    <col min="5" max="5" width="7.57421875" style="2" hidden="1" customWidth="1"/>
    <col min="6" max="6" width="18.140625" style="3" hidden="1" customWidth="1"/>
    <col min="7" max="7" width="18.421875" style="3" customWidth="1"/>
    <col min="8" max="8" width="14.140625" style="2" hidden="1" customWidth="1"/>
    <col min="9" max="9" width="17.57421875" style="2" hidden="1" customWidth="1"/>
    <col min="10" max="10" width="18.00390625" style="4" hidden="1" customWidth="1"/>
    <col min="11" max="11" width="18.00390625" style="4" customWidth="1"/>
    <col min="12" max="12" width="21.57421875" style="4" customWidth="1"/>
    <col min="13" max="13" width="8.8515625" style="2" customWidth="1"/>
    <col min="14" max="16384" width="8.8515625" style="2" customWidth="1"/>
  </cols>
  <sheetData>
    <row r="1" spans="1:12" s="155" customFormat="1" ht="18.5">
      <c r="A1" s="159"/>
      <c r="B1" s="175" t="s">
        <v>135</v>
      </c>
      <c r="C1" s="176"/>
      <c r="D1" s="176"/>
      <c r="E1" s="176"/>
      <c r="F1" s="176"/>
      <c r="G1" s="176"/>
      <c r="H1" s="176"/>
      <c r="I1" s="176"/>
      <c r="J1" s="177"/>
      <c r="K1" s="177"/>
      <c r="L1" s="160"/>
    </row>
    <row r="2" spans="1:12" s="155" customFormat="1" ht="18">
      <c r="A2" s="159"/>
      <c r="B2" s="159"/>
      <c r="C2" s="161"/>
      <c r="D2" s="159"/>
      <c r="E2" s="159"/>
      <c r="F2" s="162"/>
      <c r="G2" s="162"/>
      <c r="H2" s="159"/>
      <c r="I2" s="159"/>
      <c r="J2" s="160"/>
      <c r="K2" s="160"/>
      <c r="L2" s="160"/>
    </row>
    <row r="3" spans="1:12" s="155" customFormat="1" ht="15">
      <c r="A3" s="173" t="s">
        <v>137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</row>
    <row r="4" spans="1:12" s="155" customFormat="1" ht="36.65" customHeight="1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</row>
    <row r="5" spans="1:12" s="155" customFormat="1" ht="9.65" customHeight="1">
      <c r="A5" s="173" t="s">
        <v>132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</row>
    <row r="6" spans="1:12" s="155" customFormat="1" ht="15">
      <c r="A6" s="181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</row>
    <row r="7" spans="1:12" s="155" customFormat="1" ht="38.4" customHeight="1">
      <c r="A7" s="181"/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</row>
    <row r="8" spans="1:12" s="155" customFormat="1" ht="18.5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</row>
    <row r="9" spans="1:12" s="155" customFormat="1" ht="15">
      <c r="A9" s="173" t="s">
        <v>133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</row>
    <row r="10" spans="1:12" s="155" customFormat="1" ht="15">
      <c r="A10" s="181"/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</row>
    <row r="11" spans="1:12" s="155" customFormat="1" ht="3" customHeight="1">
      <c r="A11" s="181"/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</row>
    <row r="12" spans="1:12" s="155" customFormat="1" ht="11.4" customHeight="1">
      <c r="A12" s="163"/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</row>
    <row r="13" spans="1:12" s="155" customFormat="1" ht="15">
      <c r="A13" s="173" t="s">
        <v>136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</row>
    <row r="14" spans="1:12" s="155" customFormat="1" ht="15">
      <c r="A14" s="181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</row>
    <row r="15" spans="1:12" s="155" customFormat="1" ht="15">
      <c r="A15" s="181"/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</row>
    <row r="16" spans="1:12" s="155" customFormat="1" ht="43.25" customHeight="1">
      <c r="A16" s="181"/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</row>
    <row r="17" spans="1:12" s="155" customFormat="1" ht="19.75" customHeight="1">
      <c r="A17" s="165"/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</row>
    <row r="18" spans="1:12" s="155" customFormat="1" ht="18.5">
      <c r="A18" s="163"/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</row>
    <row r="19" spans="1:12" s="155" customFormat="1" ht="15">
      <c r="A19" s="173" t="s">
        <v>134</v>
      </c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</row>
    <row r="20" spans="1:12" s="155" customFormat="1" ht="15">
      <c r="A20" s="181"/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</row>
    <row r="21" spans="1:12" s="155" customFormat="1" ht="42.65" customHeight="1">
      <c r="A21" s="181"/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</row>
    <row r="22" spans="1:12" s="155" customFormat="1" ht="6" customHeight="1" hidden="1">
      <c r="A22" s="181"/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</row>
    <row r="23" spans="1:12" s="155" customFormat="1" ht="18.5">
      <c r="A23" s="163"/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</row>
    <row r="24" spans="1:12" s="155" customFormat="1" ht="15">
      <c r="A24" s="154"/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</row>
    <row r="25" spans="3:12" s="155" customFormat="1" ht="16" thickBot="1">
      <c r="C25" s="156"/>
      <c r="F25" s="157"/>
      <c r="G25" s="157"/>
      <c r="J25" s="158"/>
      <c r="K25" s="158"/>
      <c r="L25" s="158"/>
    </row>
    <row r="26" spans="2:12" s="155" customFormat="1" ht="16" thickBot="1">
      <c r="B26" s="182" t="s">
        <v>1</v>
      </c>
      <c r="C26" s="183"/>
      <c r="D26" s="183"/>
      <c r="E26" s="183"/>
      <c r="F26" s="183"/>
      <c r="G26" s="183"/>
      <c r="H26" s="183"/>
      <c r="I26" s="183"/>
      <c r="J26" s="183"/>
      <c r="K26" s="183"/>
      <c r="L26" s="184"/>
    </row>
    <row r="27" spans="2:12" ht="47" thickBot="1">
      <c r="B27" s="5"/>
      <c r="C27" s="6"/>
      <c r="D27" s="6"/>
      <c r="E27" s="6"/>
      <c r="F27" s="7" t="s">
        <v>2</v>
      </c>
      <c r="G27" s="8" t="s">
        <v>131</v>
      </c>
      <c r="H27" s="9" t="s">
        <v>3</v>
      </c>
      <c r="I27" s="10" t="s">
        <v>4</v>
      </c>
      <c r="J27" s="10" t="s">
        <v>5</v>
      </c>
      <c r="K27" s="10" t="s">
        <v>126</v>
      </c>
      <c r="L27" s="11" t="s">
        <v>0</v>
      </c>
    </row>
    <row r="28" spans="2:12" ht="16" hidden="1" thickBot="1">
      <c r="B28" s="12" t="s">
        <v>6</v>
      </c>
      <c r="C28" s="13">
        <v>211</v>
      </c>
      <c r="D28" s="13"/>
      <c r="E28" s="13"/>
      <c r="F28" s="14">
        <v>764700</v>
      </c>
      <c r="G28" s="15">
        <v>742400</v>
      </c>
      <c r="H28" s="185">
        <v>120</v>
      </c>
      <c r="I28" s="16"/>
      <c r="J28" s="17"/>
      <c r="K28" s="17"/>
      <c r="L28" s="18" t="e">
        <f>SUM(#REF!)</f>
        <v>#REF!</v>
      </c>
    </row>
    <row r="29" spans="2:12" ht="16" hidden="1" thickBot="1">
      <c r="B29" s="19" t="s">
        <v>7</v>
      </c>
      <c r="C29" s="20">
        <v>213</v>
      </c>
      <c r="D29" s="20"/>
      <c r="E29" s="20"/>
      <c r="F29" s="21">
        <f>F28*0.302</f>
        <v>230939.4</v>
      </c>
      <c r="G29" s="22">
        <v>224000</v>
      </c>
      <c r="H29" s="179"/>
      <c r="I29" s="23"/>
      <c r="J29" s="24"/>
      <c r="K29" s="24"/>
      <c r="L29" s="25" t="e">
        <f>SUM(#REF!)</f>
        <v>#REF!</v>
      </c>
    </row>
    <row r="30" spans="2:12" ht="20.5" hidden="1" thickBot="1">
      <c r="B30" s="26" t="s">
        <v>8</v>
      </c>
      <c r="C30" s="6"/>
      <c r="D30" s="6"/>
      <c r="E30" s="6"/>
      <c r="F30" s="27">
        <f>F28+F29</f>
        <v>995639.4</v>
      </c>
      <c r="G30" s="27">
        <f>G28+G29</f>
        <v>966400</v>
      </c>
      <c r="H30" s="6"/>
      <c r="I30" s="28"/>
      <c r="J30" s="29"/>
      <c r="K30" s="29"/>
      <c r="L30" s="30" t="e">
        <f aca="true" t="shared" si="0" ref="L30">L28+L29</f>
        <v>#REF!</v>
      </c>
    </row>
    <row r="31" spans="1:12" ht="15" hidden="1">
      <c r="A31" s="31" t="s">
        <v>123</v>
      </c>
      <c r="B31" s="32" t="s">
        <v>9</v>
      </c>
      <c r="C31" s="33">
        <v>211</v>
      </c>
      <c r="D31" s="33"/>
      <c r="E31" s="33"/>
      <c r="F31" s="34">
        <v>1555000</v>
      </c>
      <c r="G31" s="35">
        <v>1273000</v>
      </c>
      <c r="H31" s="179">
        <v>120</v>
      </c>
      <c r="I31" s="36"/>
      <c r="J31" s="37"/>
      <c r="K31" s="37"/>
      <c r="L31" s="18" t="s">
        <v>120</v>
      </c>
    </row>
    <row r="32" spans="2:12" ht="15" hidden="1">
      <c r="B32" s="38" t="s">
        <v>7</v>
      </c>
      <c r="C32" s="33">
        <v>213</v>
      </c>
      <c r="D32" s="33"/>
      <c r="E32" s="33"/>
      <c r="F32" s="34">
        <f>F31*0.302</f>
        <v>469610</v>
      </c>
      <c r="G32" s="35">
        <v>384446</v>
      </c>
      <c r="H32" s="180"/>
      <c r="I32" s="36"/>
      <c r="J32" s="40"/>
      <c r="K32" s="40"/>
      <c r="L32" s="41" t="e">
        <f>SUM(#REF!)</f>
        <v>#REF!</v>
      </c>
    </row>
    <row r="33" spans="2:12" ht="15" hidden="1">
      <c r="B33" s="38" t="s">
        <v>10</v>
      </c>
      <c r="C33" s="33">
        <v>212</v>
      </c>
      <c r="D33" s="33"/>
      <c r="E33" s="33"/>
      <c r="F33" s="34"/>
      <c r="G33" s="34"/>
      <c r="H33" s="180"/>
      <c r="I33" s="36"/>
      <c r="J33" s="42"/>
      <c r="K33" s="42"/>
      <c r="L33" s="43" t="e">
        <f>SUM(#REF!)</f>
        <v>#REF!</v>
      </c>
    </row>
    <row r="34" spans="2:12" ht="15" hidden="1">
      <c r="B34" s="38" t="s">
        <v>11</v>
      </c>
      <c r="C34" s="33">
        <v>214</v>
      </c>
      <c r="D34" s="33"/>
      <c r="E34" s="33"/>
      <c r="F34" s="34">
        <v>30000</v>
      </c>
      <c r="G34" s="34">
        <v>20000</v>
      </c>
      <c r="H34" s="180"/>
      <c r="I34" s="36"/>
      <c r="J34" s="42"/>
      <c r="K34" s="42"/>
      <c r="L34" s="43" t="e">
        <f>SUM(#REF!)</f>
        <v>#REF!</v>
      </c>
    </row>
    <row r="35" spans="2:12" ht="15" hidden="1">
      <c r="B35" s="38" t="s">
        <v>12</v>
      </c>
      <c r="C35" s="33">
        <v>222</v>
      </c>
      <c r="D35" s="33">
        <v>1200</v>
      </c>
      <c r="E35" s="33">
        <v>10</v>
      </c>
      <c r="F35" s="34">
        <f>D35*E35</f>
        <v>12000</v>
      </c>
      <c r="G35" s="34">
        <v>12000</v>
      </c>
      <c r="H35" s="180"/>
      <c r="I35" s="36"/>
      <c r="J35" s="42"/>
      <c r="K35" s="42"/>
      <c r="L35" s="43" t="e">
        <f>SUM(#REF!)</f>
        <v>#REF!</v>
      </c>
    </row>
    <row r="36" spans="2:12" ht="15" hidden="1">
      <c r="B36" s="38" t="s">
        <v>13</v>
      </c>
      <c r="C36" s="33">
        <v>226</v>
      </c>
      <c r="D36" s="33"/>
      <c r="E36" s="33"/>
      <c r="F36" s="34">
        <v>2000</v>
      </c>
      <c r="G36" s="34">
        <v>2000</v>
      </c>
      <c r="H36" s="180"/>
      <c r="I36" s="36"/>
      <c r="J36" s="42"/>
      <c r="K36" s="42"/>
      <c r="L36" s="43" t="e">
        <f>SUM(#REF!)</f>
        <v>#REF!</v>
      </c>
    </row>
    <row r="37" spans="2:12" ht="15" hidden="1">
      <c r="B37" s="44" t="s">
        <v>14</v>
      </c>
      <c r="C37" s="33"/>
      <c r="D37" s="33"/>
      <c r="E37" s="33"/>
      <c r="F37" s="45">
        <f>SUM(F33:F36)</f>
        <v>44000</v>
      </c>
      <c r="G37" s="45">
        <f>SUM(G33:G36)</f>
        <v>34000</v>
      </c>
      <c r="H37" s="180"/>
      <c r="I37" s="36"/>
      <c r="J37" s="46"/>
      <c r="K37" s="46"/>
      <c r="L37" s="47" t="e">
        <f>SUM(#REF!)</f>
        <v>#REF!</v>
      </c>
    </row>
    <row r="38" spans="2:12" ht="15" hidden="1">
      <c r="B38" s="44" t="s">
        <v>15</v>
      </c>
      <c r="C38" s="33"/>
      <c r="D38" s="33"/>
      <c r="E38" s="33"/>
      <c r="F38" s="45">
        <f>F31+F32+F37</f>
        <v>2068610</v>
      </c>
      <c r="G38" s="45">
        <f>G31+G32+G37</f>
        <v>1691446</v>
      </c>
      <c r="H38" s="186"/>
      <c r="I38" s="36"/>
      <c r="J38" s="48"/>
      <c r="K38" s="48"/>
      <c r="L38" s="49" t="e">
        <f>SUM(#REF!)</f>
        <v>#REF!</v>
      </c>
    </row>
    <row r="39" spans="1:12" ht="15.65" customHeight="1" hidden="1">
      <c r="A39" s="50"/>
      <c r="B39" s="38" t="s">
        <v>16</v>
      </c>
      <c r="C39" s="33">
        <v>221</v>
      </c>
      <c r="D39" s="33"/>
      <c r="E39" s="33"/>
      <c r="F39" s="34">
        <v>45000</v>
      </c>
      <c r="G39" s="34">
        <v>45000</v>
      </c>
      <c r="H39" s="179">
        <v>240</v>
      </c>
      <c r="I39" s="23"/>
      <c r="J39" s="42"/>
      <c r="K39" s="42"/>
      <c r="L39" s="43" t="e">
        <f>SUM(#REF!)</f>
        <v>#REF!</v>
      </c>
    </row>
    <row r="40" spans="1:12" ht="15" hidden="1">
      <c r="A40" s="51"/>
      <c r="B40" s="38" t="s">
        <v>17</v>
      </c>
      <c r="C40" s="33">
        <v>221</v>
      </c>
      <c r="D40" s="33"/>
      <c r="E40" s="33"/>
      <c r="F40" s="34">
        <v>15000</v>
      </c>
      <c r="G40" s="34">
        <v>10000</v>
      </c>
      <c r="H40" s="180"/>
      <c r="I40" s="36"/>
      <c r="J40" s="42"/>
      <c r="K40" s="42"/>
      <c r="L40" s="43" t="e">
        <f>SUM(#REF!)</f>
        <v>#REF!</v>
      </c>
    </row>
    <row r="41" spans="1:12" ht="15" hidden="1">
      <c r="A41" s="51"/>
      <c r="B41" s="44" t="s">
        <v>18</v>
      </c>
      <c r="C41" s="52"/>
      <c r="D41" s="53"/>
      <c r="E41" s="54"/>
      <c r="F41" s="55">
        <f>F39+F40</f>
        <v>60000</v>
      </c>
      <c r="G41" s="56">
        <f>G39+G40</f>
        <v>55000</v>
      </c>
      <c r="H41" s="180"/>
      <c r="I41" s="36"/>
      <c r="J41" s="57"/>
      <c r="K41" s="57"/>
      <c r="L41" s="47" t="e">
        <f>SUM(#REF!)</f>
        <v>#REF!</v>
      </c>
    </row>
    <row r="42" spans="1:12" s="64" customFormat="1" ht="31" hidden="1">
      <c r="A42" s="153" t="s">
        <v>122</v>
      </c>
      <c r="B42" s="59" t="s">
        <v>19</v>
      </c>
      <c r="C42" s="60">
        <v>223</v>
      </c>
      <c r="D42" s="61">
        <v>7229.65</v>
      </c>
      <c r="E42" s="60">
        <v>14.351</v>
      </c>
      <c r="F42" s="35">
        <f>E42*D42</f>
        <v>103752.70715</v>
      </c>
      <c r="G42" s="35">
        <v>50000</v>
      </c>
      <c r="H42" s="180"/>
      <c r="I42" s="36"/>
      <c r="J42" s="62">
        <v>15000</v>
      </c>
      <c r="K42" s="62"/>
      <c r="L42" s="63">
        <f>SUM(J42:J42)</f>
        <v>15000</v>
      </c>
    </row>
    <row r="43" spans="1:12" ht="15" hidden="1">
      <c r="A43" s="51"/>
      <c r="B43" s="38" t="s">
        <v>20</v>
      </c>
      <c r="C43" s="33">
        <v>223</v>
      </c>
      <c r="D43" s="33"/>
      <c r="E43" s="33"/>
      <c r="F43" s="35">
        <v>1500</v>
      </c>
      <c r="G43" s="34">
        <v>1500</v>
      </c>
      <c r="H43" s="180"/>
      <c r="I43" s="36"/>
      <c r="J43" s="42"/>
      <c r="K43" s="42"/>
      <c r="L43" s="43" t="e">
        <f>SUM(#REF!)</f>
        <v>#REF!</v>
      </c>
    </row>
    <row r="44" spans="1:12" ht="15" hidden="1">
      <c r="A44" s="51"/>
      <c r="B44" s="38" t="s">
        <v>21</v>
      </c>
      <c r="C44" s="33">
        <v>223</v>
      </c>
      <c r="D44" s="33"/>
      <c r="E44" s="33"/>
      <c r="F44" s="35">
        <v>15000</v>
      </c>
      <c r="G44" s="34">
        <v>15000</v>
      </c>
      <c r="H44" s="180"/>
      <c r="I44" s="36"/>
      <c r="J44" s="42"/>
      <c r="K44" s="42"/>
      <c r="L44" s="43" t="e">
        <f>SUM(#REF!)</f>
        <v>#REF!</v>
      </c>
    </row>
    <row r="45" spans="1:12" ht="15" hidden="1">
      <c r="A45" s="51"/>
      <c r="B45" s="44" t="s">
        <v>22</v>
      </c>
      <c r="C45" s="33"/>
      <c r="D45" s="33"/>
      <c r="E45" s="33"/>
      <c r="F45" s="45">
        <f>F42+F43+F44</f>
        <v>120252.70715</v>
      </c>
      <c r="G45" s="45">
        <f>G42+G43+G44</f>
        <v>66500</v>
      </c>
      <c r="H45" s="180"/>
      <c r="I45" s="36">
        <f>SUM(I42:I44)</f>
        <v>0</v>
      </c>
      <c r="J45" s="46"/>
      <c r="K45" s="46"/>
      <c r="L45" s="47" t="e">
        <f>SUM(#REF!)</f>
        <v>#REF!</v>
      </c>
    </row>
    <row r="46" spans="1:12" ht="15" hidden="1">
      <c r="A46" s="51"/>
      <c r="B46" s="38" t="s">
        <v>23</v>
      </c>
      <c r="C46" s="33">
        <v>225</v>
      </c>
      <c r="D46" s="33"/>
      <c r="E46" s="33"/>
      <c r="F46" s="34">
        <v>5000</v>
      </c>
      <c r="G46" s="34">
        <v>3000</v>
      </c>
      <c r="H46" s="180"/>
      <c r="I46" s="36"/>
      <c r="J46" s="42"/>
      <c r="K46" s="42"/>
      <c r="L46" s="43" t="e">
        <f>SUM(#REF!)</f>
        <v>#REF!</v>
      </c>
    </row>
    <row r="47" spans="1:12" ht="15" hidden="1">
      <c r="A47" s="51"/>
      <c r="B47" s="38" t="s">
        <v>24</v>
      </c>
      <c r="C47" s="33">
        <v>225</v>
      </c>
      <c r="D47" s="33"/>
      <c r="E47" s="33"/>
      <c r="F47" s="34">
        <v>2000</v>
      </c>
      <c r="G47" s="34">
        <v>2000</v>
      </c>
      <c r="H47" s="180"/>
      <c r="I47" s="36"/>
      <c r="J47" s="42"/>
      <c r="K47" s="42"/>
      <c r="L47" s="43" t="e">
        <f>SUM(#REF!)</f>
        <v>#REF!</v>
      </c>
    </row>
    <row r="48" spans="1:12" ht="15" hidden="1">
      <c r="A48" s="51"/>
      <c r="B48" s="38" t="s">
        <v>25</v>
      </c>
      <c r="C48" s="33">
        <v>225</v>
      </c>
      <c r="D48" s="33">
        <v>436.73</v>
      </c>
      <c r="E48" s="33">
        <v>12</v>
      </c>
      <c r="F48" s="34">
        <f>D48*E48</f>
        <v>5240.76</v>
      </c>
      <c r="G48" s="34">
        <v>5300</v>
      </c>
      <c r="H48" s="180"/>
      <c r="I48" s="36"/>
      <c r="J48" s="42"/>
      <c r="K48" s="42"/>
      <c r="L48" s="43" t="e">
        <f>SUM(#REF!)</f>
        <v>#REF!</v>
      </c>
    </row>
    <row r="49" spans="1:12" s="64" customFormat="1" ht="15" hidden="1">
      <c r="A49" s="58"/>
      <c r="B49" s="59" t="s">
        <v>26</v>
      </c>
      <c r="C49" s="60">
        <v>225</v>
      </c>
      <c r="D49" s="65">
        <f>2600*1.302</f>
        <v>3385.2000000000003</v>
      </c>
      <c r="E49" s="60">
        <v>12</v>
      </c>
      <c r="F49" s="35">
        <f>D49*E49</f>
        <v>40622.4</v>
      </c>
      <c r="G49" s="35">
        <v>0</v>
      </c>
      <c r="H49" s="180"/>
      <c r="I49" s="36"/>
      <c r="J49" s="62"/>
      <c r="K49" s="62"/>
      <c r="L49" s="63" t="e">
        <f>SUM(#REF!)</f>
        <v>#REF!</v>
      </c>
    </row>
    <row r="50" spans="1:12" ht="15.65" customHeight="1" hidden="1">
      <c r="A50" s="51"/>
      <c r="B50" s="66" t="s">
        <v>27</v>
      </c>
      <c r="C50" s="33">
        <v>225</v>
      </c>
      <c r="D50" s="33"/>
      <c r="E50" s="33"/>
      <c r="F50" s="34"/>
      <c r="G50" s="34"/>
      <c r="H50" s="180"/>
      <c r="I50" s="36"/>
      <c r="J50" s="42"/>
      <c r="K50" s="42"/>
      <c r="L50" s="43" t="e">
        <f>SUM(#REF!)</f>
        <v>#REF!</v>
      </c>
    </row>
    <row r="51" spans="1:12" s="64" customFormat="1" ht="15" hidden="1">
      <c r="A51" s="51"/>
      <c r="B51" s="67" t="s">
        <v>28</v>
      </c>
      <c r="C51" s="60">
        <v>225</v>
      </c>
      <c r="D51" s="60"/>
      <c r="E51" s="60"/>
      <c r="F51" s="68"/>
      <c r="G51" s="35">
        <v>0</v>
      </c>
      <c r="H51" s="180"/>
      <c r="I51" s="36"/>
      <c r="J51" s="62"/>
      <c r="K51" s="62"/>
      <c r="L51" s="63" t="e">
        <f>SUM(#REF!)</f>
        <v>#REF!</v>
      </c>
    </row>
    <row r="52" spans="1:12" ht="15" hidden="1">
      <c r="A52" s="51"/>
      <c r="B52" s="44" t="s">
        <v>29</v>
      </c>
      <c r="C52" s="33"/>
      <c r="D52" s="33"/>
      <c r="E52" s="33"/>
      <c r="F52" s="45">
        <f>SUM(F46:F51)</f>
        <v>52863.16</v>
      </c>
      <c r="G52" s="45">
        <f>SUM(G46:G51)</f>
        <v>10300</v>
      </c>
      <c r="H52" s="180"/>
      <c r="I52" s="36"/>
      <c r="J52" s="46"/>
      <c r="K52" s="46"/>
      <c r="L52" s="47" t="e">
        <f>SUM(#REF!)</f>
        <v>#REF!</v>
      </c>
    </row>
    <row r="53" spans="1:12" ht="15" hidden="1">
      <c r="A53" s="51"/>
      <c r="B53" s="38" t="s">
        <v>30</v>
      </c>
      <c r="C53" s="33">
        <v>226</v>
      </c>
      <c r="D53" s="33">
        <v>500</v>
      </c>
      <c r="E53" s="33">
        <v>12</v>
      </c>
      <c r="F53" s="34">
        <f>D53*E53</f>
        <v>6000</v>
      </c>
      <c r="G53" s="34">
        <v>6000</v>
      </c>
      <c r="H53" s="180"/>
      <c r="I53" s="36"/>
      <c r="J53" s="42"/>
      <c r="K53" s="42"/>
      <c r="L53" s="43" t="e">
        <f>SUM(#REF!)</f>
        <v>#REF!</v>
      </c>
    </row>
    <row r="54" spans="1:12" s="64" customFormat="1" ht="15" hidden="1">
      <c r="A54" s="58"/>
      <c r="B54" s="59" t="s">
        <v>31</v>
      </c>
      <c r="C54" s="69">
        <v>226</v>
      </c>
      <c r="D54" s="70">
        <v>1210</v>
      </c>
      <c r="E54" s="60">
        <v>12</v>
      </c>
      <c r="F54" s="35">
        <f>D54*E54</f>
        <v>14520</v>
      </c>
      <c r="G54" s="71">
        <v>15972</v>
      </c>
      <c r="H54" s="180"/>
      <c r="I54" s="36"/>
      <c r="J54" s="73"/>
      <c r="K54" s="73"/>
      <c r="L54" s="74" t="e">
        <f>SUM(#REF!)</f>
        <v>#REF!</v>
      </c>
    </row>
    <row r="55" spans="1:12" ht="15" hidden="1">
      <c r="A55" s="51"/>
      <c r="B55" s="38" t="s">
        <v>32</v>
      </c>
      <c r="C55" s="33">
        <v>226</v>
      </c>
      <c r="D55" s="33"/>
      <c r="E55" s="33"/>
      <c r="F55" s="34">
        <v>1930</v>
      </c>
      <c r="G55" s="34">
        <v>2000</v>
      </c>
      <c r="H55" s="180"/>
      <c r="I55" s="36"/>
      <c r="J55" s="42"/>
      <c r="K55" s="42"/>
      <c r="L55" s="75" t="e">
        <f>SUM(#REF!)</f>
        <v>#REF!</v>
      </c>
    </row>
    <row r="56" spans="1:12" ht="15" hidden="1">
      <c r="A56" s="51"/>
      <c r="B56" s="38" t="s">
        <v>33</v>
      </c>
      <c r="C56" s="33">
        <v>226</v>
      </c>
      <c r="D56" s="33"/>
      <c r="E56" s="33"/>
      <c r="F56" s="34">
        <v>2000</v>
      </c>
      <c r="G56" s="34">
        <v>0</v>
      </c>
      <c r="H56" s="180"/>
      <c r="I56" s="36"/>
      <c r="J56" s="42"/>
      <c r="K56" s="42"/>
      <c r="L56" s="43" t="e">
        <f>SUM(#REF!)</f>
        <v>#REF!</v>
      </c>
    </row>
    <row r="57" spans="1:12" ht="15" hidden="1">
      <c r="A57" s="51"/>
      <c r="B57" s="38" t="s">
        <v>34</v>
      </c>
      <c r="C57" s="33">
        <v>226</v>
      </c>
      <c r="D57" s="33"/>
      <c r="E57" s="33"/>
      <c r="F57" s="34"/>
      <c r="G57" s="34"/>
      <c r="H57" s="180"/>
      <c r="I57" s="36"/>
      <c r="J57" s="42"/>
      <c r="K57" s="42"/>
      <c r="L57" s="43" t="e">
        <f>SUM(#REF!)</f>
        <v>#REF!</v>
      </c>
    </row>
    <row r="58" spans="1:12" ht="15" hidden="1">
      <c r="A58" s="51"/>
      <c r="B58" s="38" t="s">
        <v>35</v>
      </c>
      <c r="C58" s="33">
        <v>226</v>
      </c>
      <c r="D58" s="33"/>
      <c r="E58" s="33"/>
      <c r="F58" s="34">
        <v>2000</v>
      </c>
      <c r="G58" s="34">
        <v>2000</v>
      </c>
      <c r="H58" s="180"/>
      <c r="I58" s="36"/>
      <c r="J58" s="42"/>
      <c r="K58" s="42"/>
      <c r="L58" s="43" t="e">
        <f>SUM(#REF!)</f>
        <v>#REF!</v>
      </c>
    </row>
    <row r="59" spans="1:12" ht="15" hidden="1">
      <c r="A59" s="51"/>
      <c r="B59" s="44" t="s">
        <v>36</v>
      </c>
      <c r="C59" s="33"/>
      <c r="D59" s="33"/>
      <c r="E59" s="33"/>
      <c r="F59" s="45">
        <f>SUM(F53:F56)</f>
        <v>24450</v>
      </c>
      <c r="G59" s="45">
        <f>SUM(G53:G58)</f>
        <v>25972</v>
      </c>
      <c r="H59" s="180"/>
      <c r="I59" s="36"/>
      <c r="J59" s="48"/>
      <c r="K59" s="48"/>
      <c r="L59" s="49" t="e">
        <f>SUM(#REF!)</f>
        <v>#REF!</v>
      </c>
    </row>
    <row r="60" spans="1:12" ht="31.5" hidden="1" thickBot="1">
      <c r="A60" s="153" t="s">
        <v>124</v>
      </c>
      <c r="B60" s="38" t="s">
        <v>37</v>
      </c>
      <c r="C60" s="33">
        <v>340</v>
      </c>
      <c r="D60" s="33"/>
      <c r="E60" s="33"/>
      <c r="F60" s="34">
        <v>20000</v>
      </c>
      <c r="G60" s="34">
        <v>0</v>
      </c>
      <c r="H60" s="180"/>
      <c r="I60" s="36"/>
      <c r="J60" s="42">
        <v>5000</v>
      </c>
      <c r="K60" s="42"/>
      <c r="L60" s="43">
        <f>SUM(J60:J60)</f>
        <v>5000</v>
      </c>
    </row>
    <row r="61" spans="1:12" ht="16" hidden="1" thickBot="1">
      <c r="A61" s="51"/>
      <c r="B61" s="38" t="s">
        <v>38</v>
      </c>
      <c r="C61" s="33">
        <v>340</v>
      </c>
      <c r="D61" s="33">
        <f>350*5</f>
        <v>1750</v>
      </c>
      <c r="E61" s="33">
        <v>12</v>
      </c>
      <c r="F61" s="34">
        <f>D61*E61</f>
        <v>21000</v>
      </c>
      <c r="G61" s="34">
        <v>10006</v>
      </c>
      <c r="H61" s="180"/>
      <c r="I61" s="36"/>
      <c r="J61" s="42"/>
      <c r="K61" s="42"/>
      <c r="L61" s="41" t="e">
        <f>SUM(#REF!)</f>
        <v>#REF!</v>
      </c>
    </row>
    <row r="62" spans="1:12" ht="16" hidden="1" thickBot="1">
      <c r="A62" s="51"/>
      <c r="B62" s="38" t="s">
        <v>39</v>
      </c>
      <c r="C62" s="33">
        <v>340</v>
      </c>
      <c r="D62" s="33"/>
      <c r="E62" s="33"/>
      <c r="F62" s="34">
        <v>2000</v>
      </c>
      <c r="G62" s="34">
        <v>2000</v>
      </c>
      <c r="H62" s="180"/>
      <c r="I62" s="36"/>
      <c r="J62" s="42"/>
      <c r="K62" s="42"/>
      <c r="L62" s="43" t="e">
        <f>SUM(#REF!)</f>
        <v>#REF!</v>
      </c>
    </row>
    <row r="63" spans="1:12" ht="16" hidden="1" thickBot="1">
      <c r="A63" s="51"/>
      <c r="B63" s="38" t="s">
        <v>40</v>
      </c>
      <c r="C63" s="33">
        <v>340</v>
      </c>
      <c r="D63" s="33"/>
      <c r="E63" s="33"/>
      <c r="F63" s="34">
        <v>3000</v>
      </c>
      <c r="G63" s="34">
        <v>3000</v>
      </c>
      <c r="H63" s="180"/>
      <c r="I63" s="36"/>
      <c r="J63" s="42"/>
      <c r="K63" s="42"/>
      <c r="L63" s="43" t="e">
        <f>SUM(#REF!)</f>
        <v>#REF!</v>
      </c>
    </row>
    <row r="64" spans="1:12" ht="16" hidden="1" thickBot="1">
      <c r="A64" s="51"/>
      <c r="B64" s="38" t="s">
        <v>41</v>
      </c>
      <c r="C64" s="33">
        <v>340</v>
      </c>
      <c r="D64" s="33">
        <v>3000</v>
      </c>
      <c r="E64" s="33">
        <v>2</v>
      </c>
      <c r="F64" s="34">
        <f>E64*D64</f>
        <v>6000</v>
      </c>
      <c r="G64" s="34">
        <v>0</v>
      </c>
      <c r="H64" s="180"/>
      <c r="I64" s="36"/>
      <c r="J64" s="62"/>
      <c r="K64" s="62"/>
      <c r="L64" s="43" t="e">
        <f>SUM(#REF!)</f>
        <v>#REF!</v>
      </c>
    </row>
    <row r="65" spans="1:12" s="64" customFormat="1" ht="15.65" customHeight="1" hidden="1">
      <c r="A65" s="58"/>
      <c r="B65" s="59" t="s">
        <v>42</v>
      </c>
      <c r="C65" s="60">
        <v>340</v>
      </c>
      <c r="D65" s="60">
        <v>550</v>
      </c>
      <c r="E65" s="60">
        <v>10</v>
      </c>
      <c r="F65" s="34">
        <f>E65*D65</f>
        <v>5500</v>
      </c>
      <c r="G65" s="35">
        <v>5500</v>
      </c>
      <c r="H65" s="180"/>
      <c r="I65" s="36"/>
      <c r="J65" s="62"/>
      <c r="K65" s="62"/>
      <c r="L65" s="63" t="e">
        <f>SUM(#REF!)</f>
        <v>#REF!</v>
      </c>
    </row>
    <row r="66" spans="1:12" s="64" customFormat="1" ht="15.65" customHeight="1" hidden="1">
      <c r="A66" s="58"/>
      <c r="B66" s="59" t="s">
        <v>43</v>
      </c>
      <c r="C66" s="60">
        <v>340</v>
      </c>
      <c r="D66" s="60">
        <v>6000</v>
      </c>
      <c r="E66" s="60">
        <v>2</v>
      </c>
      <c r="F66" s="35">
        <f>D66*E66</f>
        <v>12000</v>
      </c>
      <c r="G66" s="35">
        <v>0</v>
      </c>
      <c r="H66" s="180"/>
      <c r="I66" s="36"/>
      <c r="J66" s="62"/>
      <c r="K66" s="62"/>
      <c r="L66" s="63" t="e">
        <f>SUM(#REF!)</f>
        <v>#REF!</v>
      </c>
    </row>
    <row r="67" spans="1:12" ht="15.65" customHeight="1" hidden="1">
      <c r="A67" s="51"/>
      <c r="B67" s="44" t="s">
        <v>44</v>
      </c>
      <c r="C67" s="33"/>
      <c r="D67" s="33"/>
      <c r="E67" s="33"/>
      <c r="F67" s="45">
        <f>SUM(F60:F66)</f>
        <v>69500</v>
      </c>
      <c r="G67" s="45">
        <f>SUM(G60:G66)</f>
        <v>20506</v>
      </c>
      <c r="H67" s="180"/>
      <c r="I67" s="36"/>
      <c r="J67" s="48"/>
      <c r="K67" s="48"/>
      <c r="L67" s="49" t="e">
        <f>SUM(#REF!)</f>
        <v>#REF!</v>
      </c>
    </row>
    <row r="68" spans="1:12" ht="16" hidden="1" thickBot="1">
      <c r="A68" s="51"/>
      <c r="B68" s="38" t="s">
        <v>45</v>
      </c>
      <c r="C68" s="33">
        <v>310</v>
      </c>
      <c r="D68" s="33"/>
      <c r="E68" s="33"/>
      <c r="F68" s="34">
        <v>44000</v>
      </c>
      <c r="G68" s="34">
        <v>44000</v>
      </c>
      <c r="H68" s="180"/>
      <c r="I68" s="36"/>
      <c r="J68" s="62"/>
      <c r="K68" s="62"/>
      <c r="L68" s="43" t="e">
        <f>SUM(#REF!)</f>
        <v>#REF!</v>
      </c>
    </row>
    <row r="69" spans="1:12" s="78" customFormat="1" ht="15.65" customHeight="1" hidden="1">
      <c r="A69" s="51"/>
      <c r="B69" s="59" t="s">
        <v>46</v>
      </c>
      <c r="C69" s="60">
        <v>262</v>
      </c>
      <c r="D69" s="60"/>
      <c r="E69" s="60"/>
      <c r="F69" s="35"/>
      <c r="G69" s="35"/>
      <c r="H69" s="77">
        <v>310</v>
      </c>
      <c r="I69" s="77"/>
      <c r="J69" s="62"/>
      <c r="K69" s="62"/>
      <c r="L69" s="43" t="e">
        <f>SUM(#REF!)</f>
        <v>#REF!</v>
      </c>
    </row>
    <row r="70" spans="1:12" s="64" customFormat="1" ht="16" hidden="1" thickBot="1">
      <c r="A70" s="51"/>
      <c r="B70" s="38" t="s">
        <v>34</v>
      </c>
      <c r="C70" s="60">
        <v>353</v>
      </c>
      <c r="D70" s="60"/>
      <c r="E70" s="60"/>
      <c r="F70" s="35">
        <v>5000</v>
      </c>
      <c r="G70" s="35">
        <v>5000</v>
      </c>
      <c r="H70" s="60"/>
      <c r="I70" s="60"/>
      <c r="J70" s="62"/>
      <c r="K70" s="62"/>
      <c r="L70" s="63" t="e">
        <f>SUM(#REF!)</f>
        <v>#REF!</v>
      </c>
    </row>
    <row r="71" spans="2:12" ht="16" hidden="1" thickBot="1">
      <c r="B71" s="44" t="s">
        <v>47</v>
      </c>
      <c r="C71" s="33"/>
      <c r="D71" s="33"/>
      <c r="E71" s="33"/>
      <c r="F71" s="45">
        <f>F41+F45+F52+F59+F67+F68+F70</f>
        <v>376065.86715</v>
      </c>
      <c r="G71" s="45">
        <f>G41+G45+G52+G59+G67+G68+G70</f>
        <v>227278</v>
      </c>
      <c r="H71" s="45">
        <f aca="true" t="shared" si="1" ref="H71:I71">H41+H45+H52+H59+H67+H68+H70</f>
        <v>0</v>
      </c>
      <c r="I71" s="45">
        <f t="shared" si="1"/>
        <v>0</v>
      </c>
      <c r="J71" s="48"/>
      <c r="K71" s="48"/>
      <c r="L71" s="49" t="e">
        <f>SUM(#REF!)</f>
        <v>#REF!</v>
      </c>
    </row>
    <row r="72" spans="2:12" ht="16" hidden="1" thickBot="1">
      <c r="B72" s="38" t="s">
        <v>48</v>
      </c>
      <c r="C72" s="33">
        <v>290</v>
      </c>
      <c r="D72" s="33"/>
      <c r="E72" s="33"/>
      <c r="F72" s="34"/>
      <c r="G72" s="34"/>
      <c r="H72" s="79">
        <v>850</v>
      </c>
      <c r="I72" s="79"/>
      <c r="J72" s="42"/>
      <c r="K72" s="42"/>
      <c r="L72" s="43" t="e">
        <f>SUM(#REF!)</f>
        <v>#REF!</v>
      </c>
    </row>
    <row r="73" spans="1:12" ht="16.25" customHeight="1" hidden="1" thickBot="1">
      <c r="A73" s="80" t="s">
        <v>49</v>
      </c>
      <c r="B73" s="81" t="s">
        <v>50</v>
      </c>
      <c r="C73" s="20">
        <v>340</v>
      </c>
      <c r="D73" s="20"/>
      <c r="E73" s="20"/>
      <c r="F73" s="21">
        <v>2000</v>
      </c>
      <c r="G73" s="21">
        <v>2000</v>
      </c>
      <c r="H73" s="82">
        <v>240</v>
      </c>
      <c r="I73" s="82"/>
      <c r="J73" s="83"/>
      <c r="K73" s="83"/>
      <c r="L73" s="25" t="e">
        <f>SUM(#REF!)</f>
        <v>#REF!</v>
      </c>
    </row>
    <row r="74" spans="2:13" ht="18.5" hidden="1" thickBot="1">
      <c r="B74" s="84" t="s">
        <v>51</v>
      </c>
      <c r="C74" s="85"/>
      <c r="D74" s="85"/>
      <c r="E74" s="85"/>
      <c r="F74" s="86">
        <f>F38+F71+F72+F73</f>
        <v>2446675.86715</v>
      </c>
      <c r="G74" s="86">
        <f>G38+G71+G72+G73</f>
        <v>1920724</v>
      </c>
      <c r="H74" s="86"/>
      <c r="I74" s="86">
        <f aca="true" t="shared" si="2" ref="I74">I38+I71+I72+I73</f>
        <v>0</v>
      </c>
      <c r="J74" s="87">
        <f>SUM(J32:J73)</f>
        <v>20000</v>
      </c>
      <c r="K74" s="87"/>
      <c r="L74" s="88">
        <f>G74+J74</f>
        <v>1940724</v>
      </c>
      <c r="M74" s="89"/>
    </row>
    <row r="75" spans="1:16" ht="22.75" customHeight="1" hidden="1" thickBot="1">
      <c r="A75" s="96" t="s">
        <v>52</v>
      </c>
      <c r="B75" s="32" t="s">
        <v>53</v>
      </c>
      <c r="C75" s="33"/>
      <c r="D75" s="33"/>
      <c r="E75" s="33"/>
      <c r="F75" s="34"/>
      <c r="G75" s="34">
        <v>1000</v>
      </c>
      <c r="H75" s="33"/>
      <c r="I75" s="33"/>
      <c r="J75" s="39"/>
      <c r="K75" s="39"/>
      <c r="L75" s="39">
        <v>1000</v>
      </c>
      <c r="M75" s="39"/>
      <c r="N75" s="91"/>
      <c r="O75" s="97"/>
      <c r="P75" s="98"/>
    </row>
    <row r="76" spans="1:12" ht="15">
      <c r="A76" s="169" t="s">
        <v>55</v>
      </c>
      <c r="B76" s="32" t="s">
        <v>56</v>
      </c>
      <c r="C76" s="33"/>
      <c r="D76" s="33"/>
      <c r="E76" s="33"/>
      <c r="F76" s="34"/>
      <c r="G76" s="34"/>
      <c r="H76" s="33"/>
      <c r="I76" s="33"/>
      <c r="J76" s="97"/>
      <c r="K76" s="97"/>
      <c r="L76" s="90"/>
    </row>
    <row r="77" spans="1:12" s="64" customFormat="1" ht="15">
      <c r="A77" s="170"/>
      <c r="B77" s="59" t="s">
        <v>57</v>
      </c>
      <c r="C77" s="60">
        <v>223</v>
      </c>
      <c r="D77" s="60"/>
      <c r="E77" s="60"/>
      <c r="F77" s="35">
        <v>0</v>
      </c>
      <c r="G77" s="35"/>
      <c r="H77" s="178">
        <v>240</v>
      </c>
      <c r="I77" s="36"/>
      <c r="J77" s="62"/>
      <c r="K77" s="62"/>
      <c r="L77" s="63">
        <f aca="true" t="shared" si="3" ref="L77:L82">G77+I77+J77</f>
        <v>0</v>
      </c>
    </row>
    <row r="78" spans="1:12" s="64" customFormat="1" ht="15">
      <c r="A78" s="170" t="s">
        <v>127</v>
      </c>
      <c r="B78" s="168" t="s">
        <v>128</v>
      </c>
      <c r="C78" s="60">
        <v>226</v>
      </c>
      <c r="D78" s="60"/>
      <c r="E78" s="60"/>
      <c r="F78" s="35">
        <v>15000</v>
      </c>
      <c r="G78" s="35">
        <v>15000</v>
      </c>
      <c r="H78" s="178"/>
      <c r="I78" s="36"/>
      <c r="J78" s="62"/>
      <c r="K78" s="62"/>
      <c r="L78" s="63">
        <f t="shared" si="3"/>
        <v>15000</v>
      </c>
    </row>
    <row r="79" spans="1:12" s="64" customFormat="1" ht="15">
      <c r="A79" s="170"/>
      <c r="B79" s="59" t="s">
        <v>58</v>
      </c>
      <c r="C79" s="60"/>
      <c r="D79" s="60"/>
      <c r="E79" s="60"/>
      <c r="F79" s="35">
        <v>5000</v>
      </c>
      <c r="G79" s="35">
        <v>0</v>
      </c>
      <c r="H79" s="178"/>
      <c r="I79" s="36"/>
      <c r="J79" s="62"/>
      <c r="K79" s="62"/>
      <c r="L79" s="63">
        <f t="shared" si="3"/>
        <v>0</v>
      </c>
    </row>
    <row r="80" spans="1:12" s="64" customFormat="1" ht="15">
      <c r="A80" s="170"/>
      <c r="B80" s="59" t="s">
        <v>59</v>
      </c>
      <c r="C80" s="60">
        <v>221</v>
      </c>
      <c r="D80" s="60"/>
      <c r="E80" s="60"/>
      <c r="F80" s="35">
        <v>15000</v>
      </c>
      <c r="G80" s="35">
        <v>15000</v>
      </c>
      <c r="H80" s="178"/>
      <c r="I80" s="36"/>
      <c r="J80" s="62"/>
      <c r="K80" s="62"/>
      <c r="L80" s="63">
        <f t="shared" si="3"/>
        <v>15000</v>
      </c>
    </row>
    <row r="81" spans="1:12" ht="15">
      <c r="A81" s="171"/>
      <c r="B81" s="38" t="s">
        <v>60</v>
      </c>
      <c r="C81" s="33">
        <v>223</v>
      </c>
      <c r="D81" s="33"/>
      <c r="E81" s="33"/>
      <c r="F81" s="34">
        <v>15000</v>
      </c>
      <c r="G81" s="34">
        <v>0</v>
      </c>
      <c r="H81" s="178"/>
      <c r="I81" s="36"/>
      <c r="J81" s="42"/>
      <c r="K81" s="42"/>
      <c r="L81" s="63">
        <f t="shared" si="3"/>
        <v>0</v>
      </c>
    </row>
    <row r="82" spans="1:12" ht="16" thickBot="1">
      <c r="A82" s="171"/>
      <c r="B82" s="44" t="s">
        <v>120</v>
      </c>
      <c r="C82" s="33"/>
      <c r="D82" s="33"/>
      <c r="E82" s="33"/>
      <c r="F82" s="45">
        <f>SUM(F77:F81)</f>
        <v>50000</v>
      </c>
      <c r="G82" s="45">
        <f>SUM(G77:G81)</f>
        <v>30000</v>
      </c>
      <c r="H82" s="178"/>
      <c r="I82" s="36"/>
      <c r="J82" s="46">
        <f>SUM(J78:J81)</f>
        <v>0</v>
      </c>
      <c r="K82" s="46"/>
      <c r="L82" s="63">
        <f t="shared" si="3"/>
        <v>30000</v>
      </c>
    </row>
    <row r="83" spans="1:12" ht="15" hidden="1">
      <c r="A83" s="169" t="s">
        <v>121</v>
      </c>
      <c r="B83" s="32" t="s">
        <v>62</v>
      </c>
      <c r="C83" s="33"/>
      <c r="D83" s="33"/>
      <c r="E83" s="33"/>
      <c r="F83" s="34"/>
      <c r="G83" s="34"/>
      <c r="H83" s="33"/>
      <c r="I83" s="33"/>
      <c r="J83" s="97"/>
      <c r="K83" s="97"/>
      <c r="L83" s="90"/>
    </row>
    <row r="84" spans="1:12" ht="15" hidden="1">
      <c r="A84" s="171"/>
      <c r="B84" s="38" t="s">
        <v>63</v>
      </c>
      <c r="C84" s="33">
        <v>251</v>
      </c>
      <c r="D84" s="33"/>
      <c r="E84" s="33"/>
      <c r="F84" s="35">
        <v>15000</v>
      </c>
      <c r="G84" s="35">
        <v>15000</v>
      </c>
      <c r="H84" s="178"/>
      <c r="I84" s="36"/>
      <c r="J84" s="92"/>
      <c r="K84" s="92"/>
      <c r="L84" s="75">
        <f>G84+I84+J84</f>
        <v>15000</v>
      </c>
    </row>
    <row r="85" spans="1:12" ht="15" hidden="1">
      <c r="A85" s="171"/>
      <c r="B85" s="38" t="s">
        <v>64</v>
      </c>
      <c r="C85" s="33">
        <v>251</v>
      </c>
      <c r="D85" s="33"/>
      <c r="E85" s="33"/>
      <c r="F85" s="35">
        <v>50000</v>
      </c>
      <c r="G85" s="35">
        <v>50000</v>
      </c>
      <c r="H85" s="178"/>
      <c r="I85" s="36"/>
      <c r="J85" s="92"/>
      <c r="K85" s="92"/>
      <c r="L85" s="75">
        <f>G85+I85+J85</f>
        <v>50000</v>
      </c>
    </row>
    <row r="86" spans="1:12" ht="15" hidden="1">
      <c r="A86" s="171"/>
      <c r="B86" s="38" t="s">
        <v>65</v>
      </c>
      <c r="C86" s="33">
        <v>251</v>
      </c>
      <c r="D86" s="33"/>
      <c r="E86" s="33"/>
      <c r="F86" s="35">
        <v>1000</v>
      </c>
      <c r="G86" s="35">
        <v>1000</v>
      </c>
      <c r="H86" s="36"/>
      <c r="I86" s="36"/>
      <c r="J86" s="92"/>
      <c r="K86" s="92"/>
      <c r="L86" s="75">
        <f>G86+I86+J86</f>
        <v>1000</v>
      </c>
    </row>
    <row r="87" spans="1:12" ht="16" hidden="1" thickBot="1">
      <c r="A87" s="171"/>
      <c r="B87" s="38"/>
      <c r="C87" s="33"/>
      <c r="D87" s="33"/>
      <c r="E87" s="33"/>
      <c r="F87" s="45">
        <f>SUM(F84:F86)</f>
        <v>66000</v>
      </c>
      <c r="G87" s="45">
        <f>SUM(G84:G86)</f>
        <v>66000</v>
      </c>
      <c r="H87" s="33"/>
      <c r="I87" s="33"/>
      <c r="J87" s="100"/>
      <c r="K87" s="100"/>
      <c r="L87" s="101">
        <f>SUM(L84:L86)</f>
        <v>66000</v>
      </c>
    </row>
    <row r="88" spans="1:12" ht="20.5" thickBot="1">
      <c r="A88" s="169"/>
      <c r="B88" s="26" t="s">
        <v>66</v>
      </c>
      <c r="C88" s="6"/>
      <c r="D88" s="6"/>
      <c r="E88" s="6"/>
      <c r="F88" s="27" t="e">
        <f>#REF!+#REF!+#REF!+F87</f>
        <v>#REF!</v>
      </c>
      <c r="G88" s="27" t="s">
        <v>120</v>
      </c>
      <c r="H88" s="6"/>
      <c r="I88" s="6"/>
      <c r="J88" s="29"/>
      <c r="K88" s="29"/>
      <c r="L88" s="30">
        <f>L75+L82+L87</f>
        <v>97000</v>
      </c>
    </row>
    <row r="89" spans="1:12" ht="15">
      <c r="A89" s="169" t="s">
        <v>67</v>
      </c>
      <c r="B89" s="32" t="s">
        <v>68</v>
      </c>
      <c r="C89" s="33"/>
      <c r="D89" s="33"/>
      <c r="E89" s="33"/>
      <c r="F89" s="34"/>
      <c r="G89" s="34"/>
      <c r="H89" s="33"/>
      <c r="I89" s="33"/>
      <c r="J89" s="97"/>
      <c r="K89" s="97"/>
      <c r="L89" s="90"/>
    </row>
    <row r="90" spans="1:12" ht="15">
      <c r="A90" s="171"/>
      <c r="B90" s="38" t="s">
        <v>69</v>
      </c>
      <c r="C90" s="33">
        <v>211</v>
      </c>
      <c r="D90" s="102">
        <f>12792*2.2</f>
        <v>28142.4</v>
      </c>
      <c r="E90" s="33">
        <v>0.4</v>
      </c>
      <c r="F90" s="34">
        <f>D90*E90*12</f>
        <v>135083.52000000002</v>
      </c>
      <c r="G90" s="34">
        <v>133384</v>
      </c>
      <c r="H90" s="179">
        <v>120</v>
      </c>
      <c r="I90" s="23"/>
      <c r="J90" s="40"/>
      <c r="K90" s="40">
        <v>-4000</v>
      </c>
      <c r="L90" s="41">
        <f>G90+I90+J90+K90</f>
        <v>129384</v>
      </c>
    </row>
    <row r="91" spans="1:12" ht="15">
      <c r="A91" s="171"/>
      <c r="B91" s="38" t="s">
        <v>7</v>
      </c>
      <c r="C91" s="33">
        <v>213</v>
      </c>
      <c r="D91" s="33"/>
      <c r="E91" s="33"/>
      <c r="F91" s="34">
        <f>F90*0.302</f>
        <v>40795.223040000004</v>
      </c>
      <c r="G91" s="34">
        <v>40195</v>
      </c>
      <c r="H91" s="180"/>
      <c r="I91" s="103"/>
      <c r="J91" s="42"/>
      <c r="K91" s="42">
        <v>-1000</v>
      </c>
      <c r="L91" s="41">
        <f aca="true" t="shared" si="4" ref="L91:L94">G91+I91+J91+K91</f>
        <v>39195</v>
      </c>
    </row>
    <row r="92" spans="1:12" ht="15">
      <c r="A92" s="171"/>
      <c r="B92" s="38" t="s">
        <v>70</v>
      </c>
      <c r="C92" s="33">
        <v>226</v>
      </c>
      <c r="D92" s="33"/>
      <c r="E92" s="33"/>
      <c r="F92" s="34">
        <v>3000</v>
      </c>
      <c r="G92" s="34">
        <v>1000</v>
      </c>
      <c r="H92" s="180"/>
      <c r="I92" s="103"/>
      <c r="J92" s="42"/>
      <c r="K92" s="42"/>
      <c r="L92" s="41">
        <f t="shared" si="4"/>
        <v>1000</v>
      </c>
    </row>
    <row r="93" spans="1:12" ht="15" hidden="1">
      <c r="A93" s="171"/>
      <c r="B93" s="38" t="s">
        <v>16</v>
      </c>
      <c r="C93" s="33">
        <v>221</v>
      </c>
      <c r="D93" s="33"/>
      <c r="E93" s="33"/>
      <c r="F93" s="34">
        <v>0</v>
      </c>
      <c r="G93" s="34">
        <v>0</v>
      </c>
      <c r="H93" s="179">
        <v>240</v>
      </c>
      <c r="I93" s="23"/>
      <c r="J93" s="42"/>
      <c r="K93" s="42"/>
      <c r="L93" s="41">
        <f t="shared" si="4"/>
        <v>0</v>
      </c>
    </row>
    <row r="94" spans="1:12" ht="16" thickBot="1">
      <c r="A94" s="171"/>
      <c r="B94" s="38" t="s">
        <v>125</v>
      </c>
      <c r="C94" s="33">
        <v>223</v>
      </c>
      <c r="D94" s="61">
        <v>7229.65</v>
      </c>
      <c r="E94" s="60">
        <v>1.51</v>
      </c>
      <c r="F94" s="34">
        <f>D94*E94</f>
        <v>10916.771499999999</v>
      </c>
      <c r="G94" s="34">
        <v>5421</v>
      </c>
      <c r="H94" s="180"/>
      <c r="I94" s="103"/>
      <c r="J94" s="42"/>
      <c r="K94" s="42">
        <v>5000</v>
      </c>
      <c r="L94" s="41">
        <f t="shared" si="4"/>
        <v>10421</v>
      </c>
    </row>
    <row r="95" spans="1:12" ht="15" hidden="1">
      <c r="A95" s="171"/>
      <c r="B95" s="38" t="s">
        <v>71</v>
      </c>
      <c r="C95" s="33">
        <v>225</v>
      </c>
      <c r="D95" s="33"/>
      <c r="E95" s="33"/>
      <c r="F95" s="34">
        <v>0</v>
      </c>
      <c r="G95" s="34">
        <v>0</v>
      </c>
      <c r="H95" s="180"/>
      <c r="I95" s="103"/>
      <c r="J95" s="42"/>
      <c r="K95" s="42"/>
      <c r="L95" s="43" t="e">
        <f>SUM(#REF!)</f>
        <v>#REF!</v>
      </c>
    </row>
    <row r="96" spans="1:12" ht="15" hidden="1">
      <c r="A96" s="171"/>
      <c r="B96" s="38" t="s">
        <v>72</v>
      </c>
      <c r="C96" s="33">
        <v>225</v>
      </c>
      <c r="D96" s="33"/>
      <c r="E96" s="33"/>
      <c r="F96" s="34">
        <v>1000</v>
      </c>
      <c r="G96" s="34">
        <v>0</v>
      </c>
      <c r="H96" s="180"/>
      <c r="I96" s="103"/>
      <c r="J96" s="42"/>
      <c r="K96" s="42"/>
      <c r="L96" s="43" t="e">
        <f>SUM(#REF!)</f>
        <v>#REF!</v>
      </c>
    </row>
    <row r="97" spans="1:12" ht="15" hidden="1">
      <c r="A97" s="171"/>
      <c r="B97" s="38" t="s">
        <v>38</v>
      </c>
      <c r="C97" s="33">
        <v>340</v>
      </c>
      <c r="D97" s="33"/>
      <c r="E97" s="33"/>
      <c r="F97" s="34">
        <v>1500</v>
      </c>
      <c r="G97" s="34">
        <v>0</v>
      </c>
      <c r="H97" s="180"/>
      <c r="I97" s="103"/>
      <c r="J97" s="42"/>
      <c r="K97" s="42"/>
      <c r="L97" s="43" t="e">
        <f>SUM(#REF!)</f>
        <v>#REF!</v>
      </c>
    </row>
    <row r="98" spans="1:12" ht="20.5" thickBot="1">
      <c r="A98" s="171"/>
      <c r="B98" s="26" t="s">
        <v>73</v>
      </c>
      <c r="C98" s="6"/>
      <c r="D98" s="6"/>
      <c r="E98" s="6"/>
      <c r="F98" s="27" t="e">
        <f>#REF!+#REF!+#REF!</f>
        <v>#REF!</v>
      </c>
      <c r="G98" s="27">
        <f>SUM(G90:G94)</f>
        <v>180000</v>
      </c>
      <c r="H98" s="27">
        <f aca="true" t="shared" si="5" ref="H98:J98">SUM(H90:H94)</f>
        <v>360</v>
      </c>
      <c r="I98" s="27">
        <f t="shared" si="5"/>
        <v>0</v>
      </c>
      <c r="J98" s="27">
        <f t="shared" si="5"/>
        <v>0</v>
      </c>
      <c r="K98" s="27"/>
      <c r="L98" s="27">
        <f>L90+L91+L92+L94</f>
        <v>180000</v>
      </c>
    </row>
    <row r="99" spans="1:12" s="64" customFormat="1" ht="15" hidden="1">
      <c r="A99" s="170"/>
      <c r="B99" s="109" t="s">
        <v>74</v>
      </c>
      <c r="C99" s="60"/>
      <c r="D99" s="60"/>
      <c r="E99" s="60"/>
      <c r="F99" s="110"/>
      <c r="G99" s="111"/>
      <c r="H99" s="112"/>
      <c r="I99" s="112"/>
      <c r="J99" s="113"/>
      <c r="K99" s="113"/>
      <c r="L99" s="114"/>
    </row>
    <row r="100" spans="1:12" s="64" customFormat="1" ht="31" hidden="1">
      <c r="A100" s="170"/>
      <c r="B100" s="115" t="s">
        <v>75</v>
      </c>
      <c r="C100" s="116"/>
      <c r="D100" s="116"/>
      <c r="E100" s="116"/>
      <c r="F100" s="117"/>
      <c r="G100" s="118"/>
      <c r="H100" s="119"/>
      <c r="I100" s="119">
        <v>277628</v>
      </c>
      <c r="J100" s="120"/>
      <c r="K100" s="120"/>
      <c r="L100" s="114">
        <f>G100+I100</f>
        <v>277628</v>
      </c>
    </row>
    <row r="101" spans="1:12" s="64" customFormat="1" ht="31.5" hidden="1" thickBot="1">
      <c r="A101" s="170"/>
      <c r="B101" s="115" t="s">
        <v>76</v>
      </c>
      <c r="C101" s="116">
        <v>226</v>
      </c>
      <c r="D101" s="116"/>
      <c r="E101" s="116"/>
      <c r="F101" s="108">
        <v>15748.62</v>
      </c>
      <c r="G101" s="118">
        <v>15748.62</v>
      </c>
      <c r="H101" s="119"/>
      <c r="I101" s="119">
        <v>1909.06</v>
      </c>
      <c r="J101" s="72">
        <v>-1000</v>
      </c>
      <c r="K101" s="113"/>
      <c r="L101" s="121">
        <f>G101+I101+J101</f>
        <v>16657.68</v>
      </c>
    </row>
    <row r="102" spans="1:12" s="1" customFormat="1" ht="15" hidden="1" thickBot="1">
      <c r="A102" s="170" t="s">
        <v>77</v>
      </c>
      <c r="B102" s="122"/>
      <c r="C102" s="123"/>
      <c r="D102" s="123"/>
      <c r="E102" s="123"/>
      <c r="F102" s="124">
        <f>F101</f>
        <v>15748.62</v>
      </c>
      <c r="G102" s="124">
        <f>G101</f>
        <v>15748.62</v>
      </c>
      <c r="H102" s="125"/>
      <c r="I102" s="126">
        <f>SUM(I100:I101)</f>
        <v>279537.06</v>
      </c>
      <c r="J102" s="95">
        <f>J101</f>
        <v>-1000</v>
      </c>
      <c r="K102" s="95"/>
      <c r="L102" s="149">
        <f>G102+I102+J102</f>
        <v>294285.68</v>
      </c>
    </row>
    <row r="103" spans="1:12" ht="15" hidden="1">
      <c r="A103" s="169" t="s">
        <v>78</v>
      </c>
      <c r="B103" s="32" t="s">
        <v>79</v>
      </c>
      <c r="C103" s="33"/>
      <c r="D103" s="33"/>
      <c r="E103" s="33"/>
      <c r="F103" s="34"/>
      <c r="G103" s="34"/>
      <c r="H103" s="33"/>
      <c r="I103" s="33"/>
      <c r="J103" s="92"/>
      <c r="K103" s="92"/>
      <c r="L103" s="114">
        <f aca="true" t="shared" si="6" ref="L103:L129">G103+I103</f>
        <v>0</v>
      </c>
    </row>
    <row r="104" spans="1:12" ht="15" hidden="1">
      <c r="A104" s="171"/>
      <c r="B104" s="38" t="s">
        <v>80</v>
      </c>
      <c r="C104" s="33">
        <v>225</v>
      </c>
      <c r="D104" s="33"/>
      <c r="E104" s="33"/>
      <c r="F104" s="35">
        <f>85000+22500</f>
        <v>107500</v>
      </c>
      <c r="G104" s="35">
        <v>167500</v>
      </c>
      <c r="H104" s="178">
        <v>240</v>
      </c>
      <c r="I104" s="36"/>
      <c r="J104" s="42"/>
      <c r="K104" s="42"/>
      <c r="L104" s="114">
        <f t="shared" si="6"/>
        <v>167500</v>
      </c>
    </row>
    <row r="105" spans="1:12" ht="15" hidden="1">
      <c r="A105" s="171"/>
      <c r="B105" s="38" t="s">
        <v>81</v>
      </c>
      <c r="C105" s="33">
        <v>340</v>
      </c>
      <c r="D105" s="33"/>
      <c r="E105" s="33"/>
      <c r="F105" s="105"/>
      <c r="G105" s="105"/>
      <c r="H105" s="178"/>
      <c r="I105" s="36"/>
      <c r="J105" s="42"/>
      <c r="K105" s="42"/>
      <c r="L105" s="114">
        <f t="shared" si="6"/>
        <v>0</v>
      </c>
    </row>
    <row r="106" spans="1:12" ht="16" hidden="1" thickBot="1">
      <c r="A106" s="171"/>
      <c r="B106" s="38" t="s">
        <v>82</v>
      </c>
      <c r="C106" s="33">
        <v>340</v>
      </c>
      <c r="D106" s="33">
        <v>4000</v>
      </c>
      <c r="E106" s="33">
        <v>15</v>
      </c>
      <c r="F106" s="35">
        <f>D106*E106</f>
        <v>60000</v>
      </c>
      <c r="G106" s="35">
        <v>0</v>
      </c>
      <c r="H106" s="178"/>
      <c r="I106" s="36"/>
      <c r="J106" s="42"/>
      <c r="K106" s="42"/>
      <c r="L106" s="114">
        <f t="shared" si="6"/>
        <v>0</v>
      </c>
    </row>
    <row r="107" spans="1:12" ht="16" hidden="1" thickBot="1">
      <c r="A107" s="171"/>
      <c r="B107" s="5"/>
      <c r="C107" s="6"/>
      <c r="D107" s="6"/>
      <c r="E107" s="6"/>
      <c r="F107" s="93">
        <f>SUM(F104:F106)</f>
        <v>167500</v>
      </c>
      <c r="G107" s="93">
        <f>SUM(G104:G106)</f>
        <v>167500</v>
      </c>
      <c r="H107" s="6"/>
      <c r="I107" s="6"/>
      <c r="J107" s="57"/>
      <c r="K107" s="57"/>
      <c r="L107" s="114">
        <f t="shared" si="6"/>
        <v>167500</v>
      </c>
    </row>
    <row r="108" spans="1:12" ht="15" hidden="1">
      <c r="A108" s="169" t="s">
        <v>83</v>
      </c>
      <c r="B108" s="32" t="s">
        <v>84</v>
      </c>
      <c r="C108" s="33"/>
      <c r="D108" s="33"/>
      <c r="E108" s="33"/>
      <c r="F108" s="34"/>
      <c r="G108" s="34"/>
      <c r="H108" s="33"/>
      <c r="I108" s="33"/>
      <c r="J108" s="92"/>
      <c r="K108" s="92"/>
      <c r="L108" s="114">
        <f t="shared" si="6"/>
        <v>0</v>
      </c>
    </row>
    <row r="109" spans="1:12" ht="16" hidden="1" thickBot="1">
      <c r="A109" s="171"/>
      <c r="B109" s="38" t="s">
        <v>85</v>
      </c>
      <c r="C109" s="33">
        <v>340</v>
      </c>
      <c r="D109" s="33"/>
      <c r="E109" s="33"/>
      <c r="F109" s="34">
        <v>5000</v>
      </c>
      <c r="G109" s="34">
        <v>0</v>
      </c>
      <c r="H109" s="79">
        <v>240</v>
      </c>
      <c r="I109" s="79"/>
      <c r="J109" s="92"/>
      <c r="K109" s="92"/>
      <c r="L109" s="114">
        <f t="shared" si="6"/>
        <v>0</v>
      </c>
    </row>
    <row r="110" spans="1:12" ht="16" hidden="1" thickBot="1">
      <c r="A110" s="171"/>
      <c r="B110" s="5"/>
      <c r="C110" s="6"/>
      <c r="D110" s="6"/>
      <c r="E110" s="6"/>
      <c r="F110" s="93">
        <f>SUM(F109:F109)</f>
        <v>5000</v>
      </c>
      <c r="G110" s="93">
        <f>SUM(G109:G109)</f>
        <v>0</v>
      </c>
      <c r="H110" s="6"/>
      <c r="I110" s="6"/>
      <c r="J110" s="95"/>
      <c r="K110" s="95"/>
      <c r="L110" s="114">
        <f t="shared" si="6"/>
        <v>0</v>
      </c>
    </row>
    <row r="111" spans="1:12" ht="15" hidden="1">
      <c r="A111" s="169" t="s">
        <v>86</v>
      </c>
      <c r="B111" s="32" t="s">
        <v>87</v>
      </c>
      <c r="C111" s="33"/>
      <c r="D111" s="33"/>
      <c r="E111" s="33"/>
      <c r="F111" s="34"/>
      <c r="G111" s="34"/>
      <c r="H111" s="33"/>
      <c r="I111" s="33"/>
      <c r="J111" s="92"/>
      <c r="K111" s="92"/>
      <c r="L111" s="114">
        <f t="shared" si="6"/>
        <v>0</v>
      </c>
    </row>
    <row r="112" spans="1:12" ht="15" hidden="1">
      <c r="A112" s="171"/>
      <c r="B112" s="38" t="s">
        <v>88</v>
      </c>
      <c r="C112" s="33">
        <v>225</v>
      </c>
      <c r="D112" s="33"/>
      <c r="E112" s="33"/>
      <c r="F112" s="34">
        <v>80000</v>
      </c>
      <c r="G112" s="34">
        <v>50000</v>
      </c>
      <c r="H112" s="178">
        <v>240</v>
      </c>
      <c r="I112" s="36"/>
      <c r="J112" s="92"/>
      <c r="K112" s="92"/>
      <c r="L112" s="114">
        <f t="shared" si="6"/>
        <v>50000</v>
      </c>
    </row>
    <row r="113" spans="1:12" ht="15" hidden="1">
      <c r="A113" s="171"/>
      <c r="B113" s="38" t="s">
        <v>89</v>
      </c>
      <c r="C113" s="33">
        <v>225</v>
      </c>
      <c r="D113" s="33"/>
      <c r="E113" s="33"/>
      <c r="F113" s="34">
        <v>60000</v>
      </c>
      <c r="G113" s="105">
        <f>10000+50000</f>
        <v>60000</v>
      </c>
      <c r="H113" s="178"/>
      <c r="I113" s="36"/>
      <c r="J113" s="92"/>
      <c r="K113" s="92"/>
      <c r="L113" s="114">
        <f t="shared" si="6"/>
        <v>60000</v>
      </c>
    </row>
    <row r="114" spans="1:12" ht="15" hidden="1">
      <c r="A114" s="171"/>
      <c r="B114" s="19" t="s">
        <v>90</v>
      </c>
      <c r="C114" s="20">
        <v>225</v>
      </c>
      <c r="D114" s="20"/>
      <c r="E114" s="20"/>
      <c r="F114" s="21">
        <v>25000</v>
      </c>
      <c r="G114" s="21">
        <v>20000</v>
      </c>
      <c r="H114" s="178"/>
      <c r="I114" s="23"/>
      <c r="J114" s="24"/>
      <c r="K114" s="24"/>
      <c r="L114" s="114">
        <f t="shared" si="6"/>
        <v>20000</v>
      </c>
    </row>
    <row r="115" spans="1:12" ht="15" hidden="1">
      <c r="A115" s="171"/>
      <c r="B115" s="19" t="s">
        <v>91</v>
      </c>
      <c r="C115" s="20">
        <v>225</v>
      </c>
      <c r="D115" s="20"/>
      <c r="E115" s="20"/>
      <c r="F115" s="21">
        <v>30000</v>
      </c>
      <c r="G115" s="21">
        <v>0</v>
      </c>
      <c r="H115" s="178"/>
      <c r="I115" s="23"/>
      <c r="J115" s="24"/>
      <c r="K115" s="24"/>
      <c r="L115" s="114">
        <f t="shared" si="6"/>
        <v>0</v>
      </c>
    </row>
    <row r="116" spans="1:12" s="1" customFormat="1" ht="15" hidden="1">
      <c r="A116" s="169"/>
      <c r="B116" s="44" t="s">
        <v>29</v>
      </c>
      <c r="C116" s="107"/>
      <c r="D116" s="107"/>
      <c r="E116" s="107"/>
      <c r="F116" s="45">
        <f>SUM(F112:F115)</f>
        <v>195000</v>
      </c>
      <c r="G116" s="45">
        <f>SUM(G112:G115)</f>
        <v>130000</v>
      </c>
      <c r="H116" s="178"/>
      <c r="I116" s="36"/>
      <c r="J116" s="100"/>
      <c r="K116" s="100"/>
      <c r="L116" s="114">
        <f t="shared" si="6"/>
        <v>130000</v>
      </c>
    </row>
    <row r="117" spans="1:12" ht="15" hidden="1">
      <c r="A117" s="171"/>
      <c r="B117" s="38" t="s">
        <v>92</v>
      </c>
      <c r="C117" s="33">
        <v>226</v>
      </c>
      <c r="D117" s="33"/>
      <c r="E117" s="33"/>
      <c r="F117" s="34">
        <v>50000</v>
      </c>
      <c r="G117" s="34">
        <v>0</v>
      </c>
      <c r="H117" s="178"/>
      <c r="I117" s="36"/>
      <c r="J117" s="92"/>
      <c r="K117" s="92"/>
      <c r="L117" s="114">
        <f t="shared" si="6"/>
        <v>0</v>
      </c>
    </row>
    <row r="118" spans="1:12" ht="15" hidden="1">
      <c r="A118" s="171"/>
      <c r="B118" s="38" t="s">
        <v>93</v>
      </c>
      <c r="C118" s="33">
        <v>226</v>
      </c>
      <c r="D118" s="33"/>
      <c r="E118" s="33"/>
      <c r="F118" s="34">
        <v>5000</v>
      </c>
      <c r="G118" s="34">
        <v>4000</v>
      </c>
      <c r="H118" s="178"/>
      <c r="I118" s="36"/>
      <c r="J118" s="92"/>
      <c r="K118" s="92"/>
      <c r="L118" s="114">
        <f t="shared" si="6"/>
        <v>4000</v>
      </c>
    </row>
    <row r="119" spans="1:12" s="1" customFormat="1" ht="15" hidden="1">
      <c r="A119" s="169"/>
      <c r="B119" s="44" t="s">
        <v>36</v>
      </c>
      <c r="C119" s="107"/>
      <c r="D119" s="107"/>
      <c r="E119" s="107"/>
      <c r="F119" s="45">
        <f>SUM(F117:F118)</f>
        <v>55000</v>
      </c>
      <c r="G119" s="45">
        <f>SUM(G117:G118)</f>
        <v>4000</v>
      </c>
      <c r="H119" s="178"/>
      <c r="I119" s="36"/>
      <c r="J119" s="100"/>
      <c r="K119" s="100"/>
      <c r="L119" s="114">
        <f t="shared" si="6"/>
        <v>4000</v>
      </c>
    </row>
    <row r="120" spans="1:12" s="1" customFormat="1" ht="15" hidden="1">
      <c r="A120" s="169"/>
      <c r="B120" s="38" t="s">
        <v>94</v>
      </c>
      <c r="C120" s="60">
        <v>310</v>
      </c>
      <c r="D120" s="107"/>
      <c r="E120" s="107"/>
      <c r="F120" s="34"/>
      <c r="G120" s="34"/>
      <c r="H120" s="23"/>
      <c r="I120" s="23"/>
      <c r="J120" s="92"/>
      <c r="K120" s="92"/>
      <c r="L120" s="114">
        <f t="shared" si="6"/>
        <v>0</v>
      </c>
    </row>
    <row r="121" spans="1:12" ht="16" hidden="1" thickBot="1">
      <c r="A121" s="171"/>
      <c r="B121" s="38" t="s">
        <v>61</v>
      </c>
      <c r="C121" s="33">
        <v>340</v>
      </c>
      <c r="D121" s="33"/>
      <c r="E121" s="33"/>
      <c r="F121" s="34">
        <v>5000</v>
      </c>
      <c r="G121" s="34">
        <v>0</v>
      </c>
      <c r="H121" s="20"/>
      <c r="I121" s="20"/>
      <c r="J121" s="92"/>
      <c r="K121" s="92"/>
      <c r="L121" s="114">
        <f t="shared" si="6"/>
        <v>0</v>
      </c>
    </row>
    <row r="122" spans="1:12" ht="16" hidden="1" thickBot="1">
      <c r="A122" s="171"/>
      <c r="B122" s="5"/>
      <c r="C122" s="6"/>
      <c r="D122" s="6"/>
      <c r="E122" s="6"/>
      <c r="F122" s="93">
        <f>F116+F119+F120+F121</f>
        <v>255000</v>
      </c>
      <c r="G122" s="93">
        <f>G116+G119+G120+G121</f>
        <v>134000</v>
      </c>
      <c r="H122" s="6"/>
      <c r="I122" s="6"/>
      <c r="J122" s="95"/>
      <c r="K122" s="95"/>
      <c r="L122" s="114">
        <f t="shared" si="6"/>
        <v>134000</v>
      </c>
    </row>
    <row r="123" spans="1:12" ht="15" hidden="1">
      <c r="A123" s="169" t="s">
        <v>95</v>
      </c>
      <c r="B123" s="32" t="s">
        <v>96</v>
      </c>
      <c r="C123" s="33"/>
      <c r="D123" s="33"/>
      <c r="E123" s="33"/>
      <c r="F123" s="34"/>
      <c r="G123" s="34"/>
      <c r="H123" s="33"/>
      <c r="I123" s="33"/>
      <c r="J123" s="92"/>
      <c r="K123" s="92"/>
      <c r="L123" s="114">
        <f t="shared" si="6"/>
        <v>0</v>
      </c>
    </row>
    <row r="124" spans="1:12" ht="15" hidden="1">
      <c r="A124" s="171"/>
      <c r="B124" s="38" t="s">
        <v>97</v>
      </c>
      <c r="C124" s="33">
        <v>225</v>
      </c>
      <c r="D124" s="33"/>
      <c r="E124" s="33"/>
      <c r="F124" s="34">
        <v>90000</v>
      </c>
      <c r="G124" s="34">
        <v>90000</v>
      </c>
      <c r="H124" s="179">
        <v>240</v>
      </c>
      <c r="I124" s="36"/>
      <c r="J124" s="92"/>
      <c r="K124" s="92"/>
      <c r="L124" s="114">
        <f t="shared" si="6"/>
        <v>90000</v>
      </c>
    </row>
    <row r="125" spans="1:12" ht="15" hidden="1">
      <c r="A125" s="171"/>
      <c r="B125" s="38" t="s">
        <v>98</v>
      </c>
      <c r="C125" s="33">
        <v>225</v>
      </c>
      <c r="D125" s="33"/>
      <c r="E125" s="33"/>
      <c r="F125" s="34">
        <v>50000</v>
      </c>
      <c r="G125" s="34">
        <v>50000</v>
      </c>
      <c r="H125" s="180"/>
      <c r="I125" s="36"/>
      <c r="J125" s="92"/>
      <c r="K125" s="92"/>
      <c r="L125" s="114">
        <f t="shared" si="6"/>
        <v>50000</v>
      </c>
    </row>
    <row r="126" spans="1:12" ht="15" hidden="1">
      <c r="A126" s="171"/>
      <c r="B126" s="38" t="s">
        <v>99</v>
      </c>
      <c r="C126" s="33">
        <v>225</v>
      </c>
      <c r="D126" s="33"/>
      <c r="E126" s="33"/>
      <c r="F126" s="34">
        <v>15000</v>
      </c>
      <c r="G126" s="34">
        <v>20000</v>
      </c>
      <c r="H126" s="180"/>
      <c r="I126" s="36"/>
      <c r="J126" s="92"/>
      <c r="K126" s="92"/>
      <c r="L126" s="114">
        <f t="shared" si="6"/>
        <v>20000</v>
      </c>
    </row>
    <row r="127" spans="1:12" ht="15" hidden="1">
      <c r="A127" s="171"/>
      <c r="B127" s="38" t="s">
        <v>100</v>
      </c>
      <c r="C127" s="33">
        <v>225</v>
      </c>
      <c r="D127" s="33"/>
      <c r="E127" s="33"/>
      <c r="F127" s="34">
        <v>15000</v>
      </c>
      <c r="G127" s="35">
        <v>20000</v>
      </c>
      <c r="H127" s="180"/>
      <c r="I127" s="36"/>
      <c r="J127" s="92"/>
      <c r="K127" s="92"/>
      <c r="L127" s="114">
        <f t="shared" si="6"/>
        <v>20000</v>
      </c>
    </row>
    <row r="128" spans="1:12" s="1" customFormat="1" ht="15" hidden="1">
      <c r="A128" s="172"/>
      <c r="B128" s="44" t="s">
        <v>29</v>
      </c>
      <c r="C128" s="107"/>
      <c r="D128" s="107"/>
      <c r="E128" s="107"/>
      <c r="F128" s="45">
        <f>SUM(F124:F127)</f>
        <v>170000</v>
      </c>
      <c r="G128" s="104">
        <f>SUM(G124:G127)</f>
        <v>180000</v>
      </c>
      <c r="H128" s="180"/>
      <c r="I128" s="36"/>
      <c r="J128" s="100"/>
      <c r="K128" s="100"/>
      <c r="L128" s="114">
        <f t="shared" si="6"/>
        <v>180000</v>
      </c>
    </row>
    <row r="129" spans="1:12" s="1" customFormat="1" ht="15" hidden="1">
      <c r="A129" s="169" t="s">
        <v>101</v>
      </c>
      <c r="B129" s="99" t="s">
        <v>102</v>
      </c>
      <c r="C129" s="107"/>
      <c r="D129" s="107"/>
      <c r="E129" s="107"/>
      <c r="F129" s="45"/>
      <c r="G129" s="104"/>
      <c r="H129" s="180"/>
      <c r="I129" s="127">
        <v>1500000</v>
      </c>
      <c r="J129" s="100"/>
      <c r="K129" s="100"/>
      <c r="L129" s="114">
        <f t="shared" si="6"/>
        <v>1500000</v>
      </c>
    </row>
    <row r="130" spans="1:12" ht="15" hidden="1">
      <c r="A130" s="171"/>
      <c r="B130" s="99" t="s">
        <v>103</v>
      </c>
      <c r="C130" s="33">
        <v>226</v>
      </c>
      <c r="D130" s="33"/>
      <c r="E130" s="33"/>
      <c r="F130" s="34">
        <v>150000</v>
      </c>
      <c r="G130" s="35">
        <v>150000</v>
      </c>
      <c r="H130" s="180"/>
      <c r="I130" s="36"/>
      <c r="J130" s="92"/>
      <c r="K130" s="92"/>
      <c r="L130" s="114">
        <f>G130+I130+J130</f>
        <v>150000</v>
      </c>
    </row>
    <row r="131" spans="1:12" ht="15" hidden="1">
      <c r="A131" s="171"/>
      <c r="B131" s="38" t="s">
        <v>74</v>
      </c>
      <c r="C131" s="33">
        <v>226</v>
      </c>
      <c r="D131" s="33"/>
      <c r="E131" s="33"/>
      <c r="F131" s="34"/>
      <c r="G131" s="35"/>
      <c r="H131" s="180"/>
      <c r="I131" s="36"/>
      <c r="J131" s="92"/>
      <c r="K131" s="92"/>
      <c r="L131" s="114">
        <f aca="true" t="shared" si="7" ref="L131:L142">G131+I131</f>
        <v>0</v>
      </c>
    </row>
    <row r="132" spans="1:12" ht="15" hidden="1">
      <c r="A132" s="171"/>
      <c r="B132" s="38" t="s">
        <v>104</v>
      </c>
      <c r="C132" s="33">
        <v>226</v>
      </c>
      <c r="D132" s="33"/>
      <c r="E132" s="33"/>
      <c r="F132" s="34"/>
      <c r="G132" s="35"/>
      <c r="H132" s="180"/>
      <c r="I132" s="36"/>
      <c r="J132" s="92"/>
      <c r="K132" s="92"/>
      <c r="L132" s="114">
        <f t="shared" si="7"/>
        <v>0</v>
      </c>
    </row>
    <row r="133" spans="1:12" ht="15" hidden="1">
      <c r="A133" s="169" t="s">
        <v>95</v>
      </c>
      <c r="B133" s="38" t="s">
        <v>105</v>
      </c>
      <c r="C133" s="33">
        <v>340</v>
      </c>
      <c r="D133" s="33"/>
      <c r="E133" s="33"/>
      <c r="F133" s="34">
        <v>2400</v>
      </c>
      <c r="G133" s="128">
        <f>2400+2.38</f>
        <v>2402.38</v>
      </c>
      <c r="H133" s="180"/>
      <c r="I133" s="127">
        <v>-1909.06</v>
      </c>
      <c r="J133" s="92"/>
      <c r="K133" s="92"/>
      <c r="L133" s="114">
        <f t="shared" si="7"/>
        <v>493.32000000000016</v>
      </c>
    </row>
    <row r="134" spans="1:12" ht="15">
      <c r="A134" s="169" t="s">
        <v>101</v>
      </c>
      <c r="B134" s="38" t="s">
        <v>129</v>
      </c>
      <c r="C134" s="33">
        <v>244</v>
      </c>
      <c r="D134" s="33"/>
      <c r="E134" s="33"/>
      <c r="F134" s="34"/>
      <c r="G134" s="128"/>
      <c r="H134" s="180"/>
      <c r="I134" s="164"/>
      <c r="J134" s="92"/>
      <c r="K134" s="92">
        <v>252644</v>
      </c>
      <c r="L134" s="149">
        <f>K134</f>
        <v>252644</v>
      </c>
    </row>
    <row r="135" spans="1:12" ht="15">
      <c r="A135" s="169" t="s">
        <v>95</v>
      </c>
      <c r="B135" s="38" t="s">
        <v>130</v>
      </c>
      <c r="C135" s="33">
        <v>244</v>
      </c>
      <c r="D135" s="33"/>
      <c r="E135" s="33"/>
      <c r="F135" s="34"/>
      <c r="G135" s="128"/>
      <c r="H135" s="180"/>
      <c r="I135" s="164"/>
      <c r="J135" s="92"/>
      <c r="K135" s="92">
        <v>3000</v>
      </c>
      <c r="L135" s="114"/>
    </row>
    <row r="136" spans="1:12" ht="16" thickBot="1">
      <c r="A136" s="171"/>
      <c r="B136" s="44" t="s">
        <v>47</v>
      </c>
      <c r="C136" s="33"/>
      <c r="D136" s="33"/>
      <c r="E136" s="33"/>
      <c r="F136" s="45">
        <f>F128+F133+F130+F132+F131</f>
        <v>322400</v>
      </c>
      <c r="G136" s="76">
        <v>331493.32</v>
      </c>
      <c r="H136" s="186"/>
      <c r="I136" s="164"/>
      <c r="J136" s="92"/>
      <c r="K136" s="92">
        <v>3000</v>
      </c>
      <c r="L136" s="114">
        <f>G136+I136+J136+K136</f>
        <v>334493.32</v>
      </c>
    </row>
    <row r="137" spans="1:12" ht="16" hidden="1" thickBot="1">
      <c r="A137" s="171"/>
      <c r="B137" s="38" t="s">
        <v>106</v>
      </c>
      <c r="C137" s="33">
        <v>291</v>
      </c>
      <c r="D137" s="33"/>
      <c r="E137" s="33"/>
      <c r="F137" s="34">
        <v>2025</v>
      </c>
      <c r="G137" s="34">
        <v>2025</v>
      </c>
      <c r="H137" s="79">
        <v>850</v>
      </c>
      <c r="I137" s="79"/>
      <c r="J137" s="92"/>
      <c r="K137" s="92"/>
      <c r="L137" s="114">
        <f t="shared" si="7"/>
        <v>2025</v>
      </c>
    </row>
    <row r="138" spans="1:12" ht="16" hidden="1" thickBot="1">
      <c r="A138" s="171"/>
      <c r="B138" s="5"/>
      <c r="C138" s="6"/>
      <c r="D138" s="6"/>
      <c r="E138" s="6"/>
      <c r="F138" s="93">
        <f>F136+F137</f>
        <v>324425</v>
      </c>
      <c r="G138" s="94">
        <f>G136+G137</f>
        <v>333518.32</v>
      </c>
      <c r="H138" s="6"/>
      <c r="I138" s="6">
        <f>SUM(I129:I133)</f>
        <v>1498090.94</v>
      </c>
      <c r="J138" s="95"/>
      <c r="K138" s="95"/>
      <c r="L138" s="114">
        <f t="shared" si="7"/>
        <v>1831609.26</v>
      </c>
    </row>
    <row r="139" spans="1:12" ht="31.5" hidden="1" thickBot="1">
      <c r="A139" s="171"/>
      <c r="B139" s="129"/>
      <c r="C139" s="28"/>
      <c r="D139" s="28"/>
      <c r="E139" s="28"/>
      <c r="F139" s="130" t="s">
        <v>2</v>
      </c>
      <c r="G139" s="131" t="s">
        <v>54</v>
      </c>
      <c r="H139" s="132" t="s">
        <v>3</v>
      </c>
      <c r="I139" s="132"/>
      <c r="J139" s="133"/>
      <c r="K139" s="133"/>
      <c r="L139" s="134" t="e">
        <f t="shared" si="7"/>
        <v>#VALUE!</v>
      </c>
    </row>
    <row r="140" spans="1:12" ht="20.5" thickBot="1">
      <c r="A140" s="171"/>
      <c r="B140" s="26" t="s">
        <v>107</v>
      </c>
      <c r="C140" s="6"/>
      <c r="D140" s="6"/>
      <c r="E140" s="6"/>
      <c r="F140" s="27">
        <f>F102+F107+F110+F122+F138</f>
        <v>767673.62</v>
      </c>
      <c r="G140" s="106">
        <v>2429304</v>
      </c>
      <c r="H140" s="6"/>
      <c r="I140" s="6"/>
      <c r="J140" s="29"/>
      <c r="K140" s="29"/>
      <c r="L140" s="135">
        <f>G140+I140+L134+K136</f>
        <v>2684948</v>
      </c>
    </row>
    <row r="141" spans="1:12" ht="31.5" hidden="1" thickBot="1">
      <c r="A141" s="171"/>
      <c r="B141" s="136"/>
      <c r="C141" s="137"/>
      <c r="D141" s="137"/>
      <c r="E141" s="137"/>
      <c r="F141" s="138" t="s">
        <v>2</v>
      </c>
      <c r="G141" s="139" t="s">
        <v>54</v>
      </c>
      <c r="H141" s="140" t="s">
        <v>3</v>
      </c>
      <c r="I141" s="140"/>
      <c r="J141" s="133"/>
      <c r="K141" s="133"/>
      <c r="L141" s="141" t="e">
        <f t="shared" si="7"/>
        <v>#VALUE!</v>
      </c>
    </row>
    <row r="142" spans="1:12" ht="15">
      <c r="A142" s="169" t="s">
        <v>108</v>
      </c>
      <c r="B142" s="12" t="s">
        <v>109</v>
      </c>
      <c r="C142" s="13"/>
      <c r="D142" s="13"/>
      <c r="E142" s="13"/>
      <c r="F142" s="14"/>
      <c r="G142" s="14"/>
      <c r="H142" s="13"/>
      <c r="I142" s="13"/>
      <c r="J142" s="97"/>
      <c r="K142" s="97"/>
      <c r="L142" s="114">
        <f t="shared" si="7"/>
        <v>0</v>
      </c>
    </row>
    <row r="143" spans="1:12" ht="15">
      <c r="A143" s="169"/>
      <c r="B143" s="142" t="s">
        <v>110</v>
      </c>
      <c r="C143" s="54">
        <v>226</v>
      </c>
      <c r="D143" s="54"/>
      <c r="E143" s="54"/>
      <c r="F143" s="143">
        <v>60000</v>
      </c>
      <c r="G143" s="143">
        <v>45000</v>
      </c>
      <c r="H143" s="54"/>
      <c r="I143" s="54"/>
      <c r="J143" s="97"/>
      <c r="K143" s="97">
        <v>-3000</v>
      </c>
      <c r="L143" s="114">
        <f>G143+I143+J143+K143</f>
        <v>42000</v>
      </c>
    </row>
    <row r="144" spans="1:12" ht="16" thickBot="1">
      <c r="A144" s="171"/>
      <c r="B144" s="38" t="s">
        <v>111</v>
      </c>
      <c r="C144" s="33">
        <v>340</v>
      </c>
      <c r="D144" s="33"/>
      <c r="E144" s="33"/>
      <c r="F144" s="34">
        <v>5000</v>
      </c>
      <c r="G144" s="34">
        <v>500</v>
      </c>
      <c r="H144" s="79">
        <v>240</v>
      </c>
      <c r="I144" s="79"/>
      <c r="J144" s="92"/>
      <c r="K144" s="92"/>
      <c r="L144" s="114">
        <f>G144+I144+J144</f>
        <v>500</v>
      </c>
    </row>
    <row r="145" spans="2:12" ht="23" hidden="1" thickBot="1">
      <c r="B145" s="26" t="s">
        <v>112</v>
      </c>
      <c r="C145" s="6"/>
      <c r="D145" s="6"/>
      <c r="E145" s="6"/>
      <c r="F145" s="144">
        <f>SUM(F143:F144)</f>
        <v>65000</v>
      </c>
      <c r="G145" s="144">
        <f>SUM(G143:G144)</f>
        <v>45500</v>
      </c>
      <c r="H145" s="6"/>
      <c r="I145" s="6"/>
      <c r="J145" s="145"/>
      <c r="K145" s="145"/>
      <c r="L145" s="114">
        <f>SUM(L143:L144)</f>
        <v>42500</v>
      </c>
    </row>
    <row r="146" spans="1:12" ht="31" hidden="1" thickBot="1">
      <c r="A146" s="96" t="s">
        <v>113</v>
      </c>
      <c r="B146" s="146" t="s">
        <v>114</v>
      </c>
      <c r="C146" s="6">
        <v>214</v>
      </c>
      <c r="D146" s="6"/>
      <c r="E146" s="6"/>
      <c r="F146" s="93">
        <f>11000+24000</f>
        <v>35000</v>
      </c>
      <c r="G146" s="93">
        <v>30000</v>
      </c>
      <c r="H146" s="125">
        <v>112</v>
      </c>
      <c r="I146" s="125"/>
      <c r="J146" s="39">
        <v>15000</v>
      </c>
      <c r="K146" s="92"/>
      <c r="L146" s="121">
        <f>G146+I146+J146</f>
        <v>45000</v>
      </c>
    </row>
    <row r="147" spans="2:12" ht="15" hidden="1">
      <c r="B147" s="32" t="s">
        <v>115</v>
      </c>
      <c r="C147" s="33"/>
      <c r="D147" s="33"/>
      <c r="E147" s="33"/>
      <c r="F147" s="34"/>
      <c r="G147" s="34"/>
      <c r="H147" s="33"/>
      <c r="I147" s="33"/>
      <c r="J147" s="92"/>
      <c r="K147" s="92"/>
      <c r="L147" s="114">
        <f>G147+I147</f>
        <v>0</v>
      </c>
    </row>
    <row r="148" spans="2:12" ht="15" hidden="1">
      <c r="B148" s="38" t="s">
        <v>116</v>
      </c>
      <c r="C148" s="33">
        <v>211</v>
      </c>
      <c r="D148" s="33">
        <v>28142.4</v>
      </c>
      <c r="E148" s="33">
        <v>12</v>
      </c>
      <c r="F148" s="34">
        <f>D148*E148*5-130000</f>
        <v>1558544.0000000002</v>
      </c>
      <c r="G148" s="34">
        <v>1558500</v>
      </c>
      <c r="H148" s="179">
        <v>610</v>
      </c>
      <c r="I148" s="127">
        <v>307220</v>
      </c>
      <c r="J148" s="42"/>
      <c r="K148" s="42"/>
      <c r="L148" s="114">
        <f>G148+I148</f>
        <v>1865720</v>
      </c>
    </row>
    <row r="149" spans="2:12" ht="16" hidden="1" thickBot="1">
      <c r="B149" s="38" t="s">
        <v>117</v>
      </c>
      <c r="C149" s="33">
        <v>213</v>
      </c>
      <c r="D149" s="33"/>
      <c r="E149" s="33"/>
      <c r="F149" s="34">
        <f>F148*0.302</f>
        <v>470680.28800000006</v>
      </c>
      <c r="G149" s="34">
        <v>470700</v>
      </c>
      <c r="H149" s="180"/>
      <c r="I149" s="127">
        <v>92780</v>
      </c>
      <c r="J149" s="42"/>
      <c r="K149" s="42"/>
      <c r="L149" s="114">
        <f>G149+I149</f>
        <v>563480</v>
      </c>
    </row>
    <row r="150" spans="2:12" ht="16" hidden="1" thickBot="1">
      <c r="B150" s="5"/>
      <c r="C150" s="6"/>
      <c r="D150" s="6"/>
      <c r="E150" s="6"/>
      <c r="F150" s="93">
        <f>SUM(F148:F149)</f>
        <v>2029224.2880000002</v>
      </c>
      <c r="G150" s="45">
        <v>2935900</v>
      </c>
      <c r="H150" s="33"/>
      <c r="I150" s="33">
        <f>SUM(I148:I149)</f>
        <v>400000</v>
      </c>
      <c r="J150" s="57"/>
      <c r="K150" s="57"/>
      <c r="L150" s="114">
        <f>G150+I150</f>
        <v>3335900</v>
      </c>
    </row>
    <row r="151" spans="1:12" ht="20.5" hidden="1" thickBot="1">
      <c r="A151" s="96" t="s">
        <v>118</v>
      </c>
      <c r="B151" s="26" t="s">
        <v>119</v>
      </c>
      <c r="C151" s="6"/>
      <c r="D151" s="6"/>
      <c r="E151" s="6"/>
      <c r="F151" s="27" t="e">
        <f>F146+F150+#REF!</f>
        <v>#REF!</v>
      </c>
      <c r="G151" s="27">
        <v>2965900</v>
      </c>
      <c r="H151" s="6"/>
      <c r="I151" s="147">
        <f>SUM(I148:I149)</f>
        <v>400000</v>
      </c>
      <c r="J151" s="148">
        <f>J146+J143+J102+J130+J98+J82+J74</f>
        <v>34000</v>
      </c>
      <c r="K151" s="148"/>
      <c r="L151" s="149">
        <f>G151+I151</f>
        <v>3365900</v>
      </c>
    </row>
    <row r="152" spans="2:12" ht="20.5" thickBot="1">
      <c r="B152" s="150" t="s">
        <v>0</v>
      </c>
      <c r="C152" s="6"/>
      <c r="D152" s="6"/>
      <c r="E152" s="6"/>
      <c r="F152" s="27" t="e">
        <f>F30+F74+#REF!+F88+F98+#REF!+#REF!+#REF!+#REF!+F140+F145+#REF!+#REF!+F151+#REF!</f>
        <v>#REF!</v>
      </c>
      <c r="G152" s="151">
        <v>11259128</v>
      </c>
      <c r="H152" s="151" t="e">
        <f>H30+H74+#REF!+H88+H98+#REF!+#REF!+#REF!+#REF!+H140+H145+#REF!+#REF!+H151+#REF!+#REF!</f>
        <v>#REF!</v>
      </c>
      <c r="I152" s="151"/>
      <c r="J152" s="166">
        <v>0</v>
      </c>
      <c r="K152" s="167"/>
      <c r="L152" s="152">
        <f>G152+I152+J152+L134</f>
        <v>11511772</v>
      </c>
    </row>
    <row r="153" spans="6:12" ht="15">
      <c r="F153" s="2"/>
      <c r="G153" s="2"/>
      <c r="J153" s="2"/>
      <c r="K153" s="2"/>
      <c r="L153" s="2"/>
    </row>
    <row r="154" spans="6:12" ht="15">
      <c r="F154" s="2"/>
      <c r="G154" s="2"/>
      <c r="J154" s="2"/>
      <c r="K154" s="2"/>
      <c r="L154" s="2"/>
    </row>
    <row r="155" spans="6:12" ht="15">
      <c r="F155" s="2"/>
      <c r="G155" s="2"/>
      <c r="J155" s="2"/>
      <c r="K155" s="2"/>
      <c r="L155" s="2"/>
    </row>
    <row r="156" spans="6:12" ht="15">
      <c r="F156" s="2"/>
      <c r="G156" s="2"/>
      <c r="J156" s="2"/>
      <c r="K156" s="2"/>
      <c r="L156" s="2"/>
    </row>
    <row r="157" spans="6:12" ht="15">
      <c r="F157" s="2"/>
      <c r="G157" s="2"/>
      <c r="J157" s="2"/>
      <c r="K157" s="2"/>
      <c r="L157" s="2"/>
    </row>
    <row r="158" spans="6:12" ht="15">
      <c r="F158" s="2"/>
      <c r="G158" s="2"/>
      <c r="J158" s="2"/>
      <c r="K158" s="2"/>
      <c r="L158" s="2"/>
    </row>
    <row r="159" spans="6:12" ht="15">
      <c r="F159" s="2"/>
      <c r="G159" s="2"/>
      <c r="J159" s="2"/>
      <c r="K159" s="2"/>
      <c r="L159" s="2"/>
    </row>
    <row r="160" spans="6:12" ht="15">
      <c r="F160" s="2"/>
      <c r="G160" s="2"/>
      <c r="J160" s="2"/>
      <c r="K160" s="2"/>
      <c r="L160" s="2"/>
    </row>
    <row r="161" spans="6:12" ht="15">
      <c r="F161" s="2"/>
      <c r="G161" s="2"/>
      <c r="J161" s="2"/>
      <c r="K161" s="2"/>
      <c r="L161" s="2"/>
    </row>
    <row r="162" spans="6:12" ht="15">
      <c r="F162" s="2"/>
      <c r="G162" s="2"/>
      <c r="J162" s="2"/>
      <c r="K162" s="2"/>
      <c r="L162" s="2"/>
    </row>
    <row r="163" spans="6:12" ht="15">
      <c r="F163" s="2"/>
      <c r="G163" s="2"/>
      <c r="J163" s="2"/>
      <c r="K163" s="2"/>
      <c r="L163" s="2"/>
    </row>
    <row r="164" spans="6:12" ht="15">
      <c r="F164" s="2"/>
      <c r="G164" s="2"/>
      <c r="J164" s="2"/>
      <c r="K164" s="2"/>
      <c r="L164" s="2"/>
    </row>
    <row r="165" spans="6:12" ht="15">
      <c r="F165" s="2"/>
      <c r="G165" s="2"/>
      <c r="J165" s="2"/>
      <c r="K165" s="2"/>
      <c r="L165" s="2"/>
    </row>
    <row r="166" spans="6:12" ht="15">
      <c r="F166" s="2"/>
      <c r="G166" s="2"/>
      <c r="J166" s="2"/>
      <c r="K166" s="2"/>
      <c r="L166" s="2"/>
    </row>
    <row r="167" spans="6:12" ht="15">
      <c r="F167" s="2"/>
      <c r="G167" s="2"/>
      <c r="J167" s="2"/>
      <c r="K167" s="2"/>
      <c r="L167" s="2"/>
    </row>
    <row r="168" spans="6:12" ht="15">
      <c r="F168" s="2"/>
      <c r="G168" s="2"/>
      <c r="J168" s="2"/>
      <c r="K168" s="2"/>
      <c r="L168" s="2"/>
    </row>
    <row r="169" spans="6:12" ht="15">
      <c r="F169" s="2"/>
      <c r="G169" s="2"/>
      <c r="J169" s="2"/>
      <c r="K169" s="2"/>
      <c r="L169" s="2"/>
    </row>
    <row r="170" spans="6:12" ht="15">
      <c r="F170" s="2"/>
      <c r="G170" s="2"/>
      <c r="J170" s="2"/>
      <c r="K170" s="2"/>
      <c r="L170" s="2"/>
    </row>
    <row r="171" spans="6:12" ht="15">
      <c r="F171" s="2"/>
      <c r="G171" s="2"/>
      <c r="J171" s="2"/>
      <c r="K171" s="2"/>
      <c r="L171" s="2"/>
    </row>
    <row r="172" spans="6:12" ht="15">
      <c r="F172" s="2"/>
      <c r="G172" s="2"/>
      <c r="J172" s="2"/>
      <c r="K172" s="2"/>
      <c r="L172" s="2"/>
    </row>
    <row r="173" spans="6:12" ht="15">
      <c r="F173" s="2"/>
      <c r="G173" s="2"/>
      <c r="J173" s="2"/>
      <c r="K173" s="2"/>
      <c r="L173" s="2"/>
    </row>
    <row r="174" spans="6:12" ht="15">
      <c r="F174" s="2"/>
      <c r="G174" s="2"/>
      <c r="J174" s="2"/>
      <c r="K174" s="2"/>
      <c r="L174" s="2"/>
    </row>
    <row r="175" spans="6:12" ht="15">
      <c r="F175" s="2"/>
      <c r="G175" s="2"/>
      <c r="J175" s="2"/>
      <c r="K175" s="2"/>
      <c r="L175" s="2"/>
    </row>
    <row r="176" spans="6:12" ht="15">
      <c r="F176" s="2"/>
      <c r="G176" s="2"/>
      <c r="J176" s="2"/>
      <c r="K176" s="2"/>
      <c r="L176" s="2"/>
    </row>
    <row r="177" spans="6:12" ht="15">
      <c r="F177" s="2"/>
      <c r="G177" s="2"/>
      <c r="J177" s="2"/>
      <c r="K177" s="2"/>
      <c r="L177" s="2"/>
    </row>
    <row r="178" spans="6:12" ht="15">
      <c r="F178" s="2"/>
      <c r="G178" s="2"/>
      <c r="J178" s="2"/>
      <c r="K178" s="2"/>
      <c r="L178" s="2"/>
    </row>
    <row r="179" spans="6:12" ht="15">
      <c r="F179" s="2"/>
      <c r="G179" s="2"/>
      <c r="J179" s="2"/>
      <c r="K179" s="2"/>
      <c r="L179" s="2"/>
    </row>
    <row r="180" spans="6:12" ht="15">
      <c r="F180" s="2"/>
      <c r="G180" s="2"/>
      <c r="J180" s="2"/>
      <c r="K180" s="2"/>
      <c r="L180" s="2"/>
    </row>
    <row r="181" spans="6:12" ht="15">
      <c r="F181" s="2"/>
      <c r="G181" s="2"/>
      <c r="J181" s="2"/>
      <c r="K181" s="2"/>
      <c r="L181" s="2"/>
    </row>
    <row r="182" spans="6:12" ht="15">
      <c r="F182" s="2"/>
      <c r="G182" s="2"/>
      <c r="J182" s="2"/>
      <c r="K182" s="2"/>
      <c r="L182" s="2"/>
    </row>
    <row r="183" spans="6:12" ht="15">
      <c r="F183" s="2"/>
      <c r="G183" s="2"/>
      <c r="J183" s="2"/>
      <c r="K183" s="2"/>
      <c r="L183" s="2"/>
    </row>
    <row r="184" spans="6:12" ht="15">
      <c r="F184" s="2"/>
      <c r="G184" s="2"/>
      <c r="J184" s="2"/>
      <c r="K184" s="2"/>
      <c r="L184" s="2"/>
    </row>
    <row r="185" spans="6:12" ht="15">
      <c r="F185" s="2"/>
      <c r="G185" s="2"/>
      <c r="J185" s="2"/>
      <c r="K185" s="2"/>
      <c r="L185" s="2"/>
    </row>
    <row r="186" spans="6:12" ht="15">
      <c r="F186" s="2"/>
      <c r="G186" s="2"/>
      <c r="J186" s="2"/>
      <c r="K186" s="2"/>
      <c r="L186" s="2"/>
    </row>
    <row r="187" spans="6:12" ht="15">
      <c r="F187" s="2"/>
      <c r="G187" s="2"/>
      <c r="J187" s="2"/>
      <c r="K187" s="2"/>
      <c r="L187" s="2"/>
    </row>
    <row r="188" spans="6:12" ht="15">
      <c r="F188" s="2"/>
      <c r="G188" s="2"/>
      <c r="J188" s="2"/>
      <c r="K188" s="2"/>
      <c r="L188" s="2"/>
    </row>
    <row r="189" spans="6:12" ht="15">
      <c r="F189" s="2"/>
      <c r="G189" s="2"/>
      <c r="J189" s="2"/>
      <c r="K189" s="2"/>
      <c r="L189" s="2"/>
    </row>
    <row r="190" spans="6:12" ht="15">
      <c r="F190" s="2"/>
      <c r="G190" s="2"/>
      <c r="J190" s="2"/>
      <c r="K190" s="2"/>
      <c r="L190" s="2"/>
    </row>
    <row r="191" spans="6:12" ht="15">
      <c r="F191" s="2"/>
      <c r="G191" s="2"/>
      <c r="J191" s="2"/>
      <c r="K191" s="2"/>
      <c r="L191" s="2"/>
    </row>
    <row r="192" spans="6:12" ht="15">
      <c r="F192" s="2"/>
      <c r="G192" s="2"/>
      <c r="J192" s="2"/>
      <c r="K192" s="2"/>
      <c r="L192" s="2"/>
    </row>
    <row r="193" spans="6:12" ht="15">
      <c r="F193" s="2"/>
      <c r="G193" s="2"/>
      <c r="J193" s="2"/>
      <c r="K193" s="2"/>
      <c r="L193" s="2"/>
    </row>
    <row r="194" spans="6:12" ht="15">
      <c r="F194" s="2"/>
      <c r="G194" s="2"/>
      <c r="J194" s="2"/>
      <c r="K194" s="2"/>
      <c r="L194" s="2"/>
    </row>
    <row r="195" spans="6:12" ht="15">
      <c r="F195" s="2"/>
      <c r="G195" s="2"/>
      <c r="J195" s="2"/>
      <c r="K195" s="2"/>
      <c r="L195" s="2"/>
    </row>
    <row r="196" spans="6:12" ht="15">
      <c r="F196" s="2"/>
      <c r="G196" s="2"/>
      <c r="J196" s="2"/>
      <c r="K196" s="2"/>
      <c r="L196" s="2"/>
    </row>
    <row r="197" spans="6:12" ht="15">
      <c r="F197" s="2"/>
      <c r="G197" s="2"/>
      <c r="J197" s="2"/>
      <c r="K197" s="2"/>
      <c r="L197" s="2"/>
    </row>
    <row r="198" spans="6:12" ht="15">
      <c r="F198" s="2"/>
      <c r="G198" s="2"/>
      <c r="J198" s="2"/>
      <c r="K198" s="2"/>
      <c r="L198" s="2"/>
    </row>
  </sheetData>
  <mergeCells count="18">
    <mergeCell ref="H124:H136"/>
    <mergeCell ref="H148:H149"/>
    <mergeCell ref="H104:H106"/>
    <mergeCell ref="H112:H119"/>
    <mergeCell ref="H93:H97"/>
    <mergeCell ref="A3:L4"/>
    <mergeCell ref="B1:K1"/>
    <mergeCell ref="H84:H85"/>
    <mergeCell ref="H90:H92"/>
    <mergeCell ref="A5:L7"/>
    <mergeCell ref="A9:L11"/>
    <mergeCell ref="B26:L26"/>
    <mergeCell ref="H28:H29"/>
    <mergeCell ref="H31:H38"/>
    <mergeCell ref="H39:H68"/>
    <mergeCell ref="H77:H82"/>
    <mergeCell ref="A13:L16"/>
    <mergeCell ref="A19:L22"/>
  </mergeCells>
  <printOptions/>
  <pageMargins left="0.25" right="0.25" top="0.75" bottom="0.75" header="0.3" footer="0.3"/>
  <pageSetup fitToHeight="1" fitToWidth="1" horizontalDpi="600" verticalDpi="600" orientation="portrait" paperSize="9" scale="59" r:id="rId3"/>
  <rowBreaks count="2" manualBreakCount="2">
    <brk id="88" max="16383" man="1"/>
    <brk id="122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cp:lastPrinted>2021-05-20T08:01:54Z</cp:lastPrinted>
  <dcterms:created xsi:type="dcterms:W3CDTF">2021-05-14T12:43:05Z</dcterms:created>
  <dcterms:modified xsi:type="dcterms:W3CDTF">2021-06-28T13:19:21Z</dcterms:modified>
  <cp:category/>
  <cp:version/>
  <cp:contentType/>
  <cp:contentStatus/>
</cp:coreProperties>
</file>