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3920" windowHeight="7896" activeTab="0"/>
  </bookViews>
  <sheets>
    <sheet name="Лист1" sheetId="1" r:id="rId1"/>
  </sheets>
  <definedNames>
    <definedName name="_xlnm.Print_Area" localSheetId="0">'Лист1'!$A$1:$D$124</definedName>
  </definedNames>
  <calcPr fullCalcOnLoad="1"/>
</workbook>
</file>

<file path=xl/sharedStrings.xml><?xml version="1.0" encoding="utf-8"?>
<sst xmlns="http://schemas.openxmlformats.org/spreadsheetml/2006/main" count="110" uniqueCount="70">
  <si>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</si>
  <si>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</si>
  <si>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</si>
  <si>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</si>
  <si>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</si>
  <si>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</si>
  <si>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>Итого доходов: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</si>
  <si>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</si>
  <si>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</si>
  <si>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</si>
  <si>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</si>
  <si>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</si>
  <si>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</si>
  <si>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</si>
  <si>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</si>
  <si>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</si>
  <si>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</si>
  <si>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</si>
  <si>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 xml:space="preserve"> - услуги по содержанию имущества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</si>
  <si>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</si>
  <si>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</si>
  <si>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</si>
  <si>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</si>
  <si>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</si>
  <si>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</si>
  <si>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4. Национальная экономика</t>
  </si>
  <si>
    <t>6. Образование</t>
  </si>
  <si>
    <t>7. Культура, кинематография и средства массовой информации, в том числе:</t>
  </si>
  <si>
    <t>8. Здравоохранение и спорт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</si>
  <si>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</si>
  <si>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</si>
  <si>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</si>
  <si>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8. Социальная политика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</si>
  <si>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</si>
  <si>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</si>
  <si>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</si>
  <si>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</si>
  <si>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</si>
  <si>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</si>
  <si>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</si>
  <si>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</si>
  <si>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</si>
  <si>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</si>
  <si>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прочие услуги</t>
  </si>
  <si>
    <t xml:space="preserve"> - ст.251</t>
  </si>
  <si>
    <t xml:space="preserve"> - прочие расходы</t>
  </si>
  <si>
    <t xml:space="preserve"> - увеличение стоимсти материальных запасов</t>
  </si>
  <si>
    <t>5. Жилищно-коммунальное хозяйство, в том числе: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</si>
  <si>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</si>
  <si>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</si>
  <si>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</si>
  <si>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3. Государственная пошлина</t>
  </si>
  <si>
    <t>4. Доходы от использованияимущества, находящегося в муниципальной собственности, в том числе:</t>
  </si>
  <si>
    <t>6. Прочие неналоговые доходы</t>
  </si>
  <si>
    <t xml:space="preserve"> - иные межбюджетные трансферты</t>
  </si>
  <si>
    <t>8. Доходы от оказания платных услуг</t>
  </si>
  <si>
    <t xml:space="preserve"> - увеличение стоимости основных средств</t>
  </si>
  <si>
    <t>Приложение 5</t>
  </si>
  <si>
    <t>Пяозерского городского поселения за 2013г.</t>
  </si>
  <si>
    <t>План на 2013 год</t>
  </si>
  <si>
    <t>Кассовое исполнение за 2013 год</t>
  </si>
  <si>
    <t>Исполнение плана за 2013 г., %</t>
  </si>
  <si>
    <t>7. Денежные взыскания (штрафы)</t>
  </si>
  <si>
    <t>9. Безвозмездные поступления, в том числе:</t>
  </si>
  <si>
    <t xml:space="preserve"> - возврат остатков субвенций, субсидий прошлых лет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</si>
  <si>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</si>
  <si>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</si>
  <si>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>5. Доходы от продажи материальных и нематериальных активов</t>
  </si>
  <si>
    <t>к решению № 26  VII сессии III  Созыва Совета</t>
  </si>
  <si>
    <t>от  "  04   "   апреля 2014года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</si>
</sst>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7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166" fontId="45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166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2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166" fontId="50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166" fontId="4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6" fontId="52" fillId="0" borderId="10" xfId="0" applyNumberFormat="1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4"/>
  <sheetViews>
    <sheetView tabSelected="1" view="pageBreakPreview" zoomScaleSheetLayoutView="100" zoomScalePageLayoutView="0" workbookViewId="0" topLeftCell="A42">
      <selection activeCell="E28" sqref="E1:E16384"/>
    </sheetView>
  </sheetViews>
  <sheetFormatPr defaultColWidth="9.140625" defaultRowHeight="15"/>
  <cols>
    <col min="1" max="1" width="60.28125" style="1" bestFit="1" customWidth="1"/>
    <col min="2" max="2" width="17.421875" style="1" customWidth="1"/>
    <col min="3" max="3" width="19.421875" style="1" customWidth="1"/>
    <col min="4" max="4" width="23.7109375" style="1" customWidth="1"/>
    <col min="5" max="16384" width="8.8515625" style="1" customWidth="1"/>
  </cols>
  <sheetData>
    <row r="2" ht="13.5">
      <c r="C2" s="37" t="s">
        <v>57</v>
      </c>
    </row>
    <row r="3" ht="13.5">
      <c r="C3" s="37" t="s">
        <v>68</v>
      </c>
    </row>
    <row r="4" ht="13.5">
      <c r="C4" s="37" t="s">
        <v>37</v>
      </c>
    </row>
    <row r="5" ht="13.5">
      <c r="C5" s="37" t="s">
        <v>69</v>
      </c>
    </row>
    <row r="6" ht="13.5">
      <c r="C6" s="22"/>
    </row>
    <row r="7" ht="13.5">
      <c r="C7" s="22"/>
    </row>
    <row r="8" spans="1:4" ht="13.5">
      <c r="A8" s="41" t="s">
        <v>23</v>
      </c>
      <c r="B8" s="41"/>
      <c r="C8" s="41"/>
      <c r="D8" s="41"/>
    </row>
    <row r="9" spans="1:4" ht="13.5">
      <c r="A9" s="41" t="s">
        <v>58</v>
      </c>
      <c r="B9" s="41"/>
      <c r="C9" s="41"/>
      <c r="D9" s="41"/>
    </row>
    <row r="11" ht="13.5">
      <c r="D11" s="3" t="s">
        <v>12</v>
      </c>
    </row>
    <row r="12" spans="1:4" s="2" customFormat="1" ht="41.25">
      <c r="A12" s="4" t="s">
        <v>0</v>
      </c>
      <c r="B12" s="5" t="s">
        <v>59</v>
      </c>
      <c r="C12" s="5" t="s">
        <v>60</v>
      </c>
      <c r="D12" s="5" t="s">
        <v>61</v>
      </c>
    </row>
    <row r="13" spans="1:4" s="2" customFormat="1" ht="13.5">
      <c r="A13" s="6" t="s">
        <v>10</v>
      </c>
      <c r="B13" s="5"/>
      <c r="C13" s="5"/>
      <c r="D13" s="5"/>
    </row>
    <row r="14" spans="1:4" ht="13.5">
      <c r="A14" s="7" t="s">
        <v>1</v>
      </c>
      <c r="B14" s="8">
        <v>3131</v>
      </c>
      <c r="C14" s="8">
        <v>2218.2</v>
      </c>
      <c r="D14" s="9">
        <f>C14/B14*100</f>
        <v>70.84637496007666</v>
      </c>
    </row>
    <row r="15" spans="1:4" ht="13.5">
      <c r="A15" s="7" t="s">
        <v>2</v>
      </c>
      <c r="B15" s="8">
        <f>B16+B17</f>
        <v>87</v>
      </c>
      <c r="C15" s="8">
        <f>C16+C17</f>
        <v>95</v>
      </c>
      <c r="D15" s="9">
        <f aca="true" t="shared" si="0" ref="D15:D40">C15/B15*100</f>
        <v>109.19540229885058</v>
      </c>
    </row>
    <row r="16" spans="1:4" ht="13.5">
      <c r="A16" s="7" t="s">
        <v>29</v>
      </c>
      <c r="B16" s="8">
        <v>69</v>
      </c>
      <c r="C16" s="9">
        <v>73</v>
      </c>
      <c r="D16" s="20">
        <f t="shared" si="0"/>
        <v>105.79710144927536</v>
      </c>
    </row>
    <row r="17" spans="1:4" ht="13.5">
      <c r="A17" s="7" t="s">
        <v>3</v>
      </c>
      <c r="B17" s="8">
        <v>18</v>
      </c>
      <c r="C17" s="8">
        <v>22</v>
      </c>
      <c r="D17" s="9">
        <f t="shared" si="0"/>
        <v>122.22222222222223</v>
      </c>
    </row>
    <row r="18" spans="1:4" ht="13.5">
      <c r="A18" s="7" t="s">
        <v>51</v>
      </c>
      <c r="B18" s="8">
        <v>20</v>
      </c>
      <c r="C18" s="8">
        <v>29</v>
      </c>
      <c r="D18" s="9">
        <f>C18/B18*100</f>
        <v>145</v>
      </c>
    </row>
    <row r="19" spans="1:4" ht="27">
      <c r="A19" s="10" t="s">
        <v>52</v>
      </c>
      <c r="B19" s="11">
        <f>B20+B21</f>
        <v>1648.5</v>
      </c>
      <c r="C19" s="11">
        <f>C20+C21</f>
        <v>1916.2</v>
      </c>
      <c r="D19" s="12">
        <f t="shared" si="0"/>
        <v>116.23900515620261</v>
      </c>
    </row>
    <row r="20" spans="1:4" ht="13.5">
      <c r="A20" s="7" t="s">
        <v>4</v>
      </c>
      <c r="B20" s="8">
        <v>22.5</v>
      </c>
      <c r="C20" s="8">
        <v>56.4</v>
      </c>
      <c r="D20" s="20">
        <f t="shared" si="0"/>
        <v>250.66666666666669</v>
      </c>
    </row>
    <row r="21" spans="1:4" ht="13.5">
      <c r="A21" s="7" t="s">
        <v>5</v>
      </c>
      <c r="B21" s="8">
        <v>1626</v>
      </c>
      <c r="C21" s="9">
        <v>1859.8</v>
      </c>
      <c r="D21" s="20">
        <f t="shared" si="0"/>
        <v>114.37884378843788</v>
      </c>
    </row>
    <row r="22" spans="1:4" ht="13.5">
      <c r="A22" s="7" t="s">
        <v>67</v>
      </c>
      <c r="B22" s="8">
        <f>B23+B24</f>
        <v>3</v>
      </c>
      <c r="C22" s="8">
        <f>C23+C24</f>
        <v>420.6</v>
      </c>
      <c r="D22" s="20">
        <f t="shared" si="0"/>
        <v>14020.000000000002</v>
      </c>
    </row>
    <row r="23" spans="1:4" ht="13.5">
      <c r="A23" s="7" t="s">
        <v>65</v>
      </c>
      <c r="B23" s="8">
        <v>3</v>
      </c>
      <c r="C23" s="8">
        <v>8.6</v>
      </c>
      <c r="D23" s="20">
        <f t="shared" si="0"/>
        <v>286.6666666666667</v>
      </c>
    </row>
    <row r="24" spans="1:4" ht="27">
      <c r="A24" s="10" t="s">
        <v>66</v>
      </c>
      <c r="B24" s="8">
        <v>0</v>
      </c>
      <c r="C24" s="8">
        <v>412</v>
      </c>
      <c r="D24" s="13" t="e">
        <f t="shared" si="0"/>
        <v>#DIV/0!</v>
      </c>
    </row>
    <row r="25" spans="1:4" ht="13.5">
      <c r="A25" s="10" t="s">
        <v>53</v>
      </c>
      <c r="B25" s="11">
        <v>0</v>
      </c>
      <c r="C25" s="11">
        <v>24.2</v>
      </c>
      <c r="D25" s="21" t="e">
        <f t="shared" si="0"/>
        <v>#DIV/0!</v>
      </c>
    </row>
    <row r="26" spans="1:4" ht="13.5">
      <c r="A26" s="10" t="s">
        <v>62</v>
      </c>
      <c r="B26" s="11">
        <v>0</v>
      </c>
      <c r="C26" s="11">
        <v>0.5</v>
      </c>
      <c r="D26" s="21"/>
    </row>
    <row r="27" spans="1:4" ht="13.5">
      <c r="A27" s="10" t="s">
        <v>55</v>
      </c>
      <c r="B27" s="11">
        <v>100</v>
      </c>
      <c r="C27" s="11">
        <v>136.1</v>
      </c>
      <c r="D27" s="9">
        <f t="shared" si="0"/>
        <v>136.1</v>
      </c>
    </row>
    <row r="28" spans="1:4" ht="13.5">
      <c r="A28" s="14" t="s">
        <v>6</v>
      </c>
      <c r="B28" s="8">
        <f>B14+B15+B18+B19+B22+B25+B26+B27</f>
        <v>4989.5</v>
      </c>
      <c r="C28" s="8">
        <f>C14+C15+C18+C19+C22+C25+C26+C27</f>
        <v>4839.8</v>
      </c>
      <c r="D28" s="9">
        <f t="shared" si="0"/>
        <v>96.99969936867421</v>
      </c>
    </row>
    <row r="29" spans="1:4" ht="13.5">
      <c r="A29" s="7" t="s">
        <v>63</v>
      </c>
      <c r="B29" s="8">
        <f>B30+B31+B32+B33+B34+B35+B36+B39</f>
        <v>4082.2</v>
      </c>
      <c r="C29" s="8">
        <f>C30+C31+C32+C33+C34+C35+C36+C39</f>
        <v>3841.6</v>
      </c>
      <c r="D29" s="9">
        <f t="shared" si="0"/>
        <v>94.10611924942434</v>
      </c>
    </row>
    <row r="30" spans="1:4" ht="13.5">
      <c r="A30" s="7" t="s">
        <v>7</v>
      </c>
      <c r="B30" s="8">
        <v>2147</v>
      </c>
      <c r="C30" s="8">
        <v>2147</v>
      </c>
      <c r="D30" s="9">
        <f t="shared" si="0"/>
        <v>100</v>
      </c>
    </row>
    <row r="31" spans="1:4" ht="13.5">
      <c r="A31" s="7" t="s">
        <v>8</v>
      </c>
      <c r="B31" s="8">
        <v>249</v>
      </c>
      <c r="C31" s="8">
        <v>249</v>
      </c>
      <c r="D31" s="9">
        <f t="shared" si="0"/>
        <v>100</v>
      </c>
    </row>
    <row r="32" spans="1:4" ht="13.5">
      <c r="A32" s="7" t="s">
        <v>9</v>
      </c>
      <c r="B32" s="8">
        <v>1715</v>
      </c>
      <c r="C32" s="8">
        <v>1509.2</v>
      </c>
      <c r="D32" s="20">
        <f t="shared" si="0"/>
        <v>88</v>
      </c>
    </row>
    <row r="33" spans="1:4" ht="13.5" hidden="1">
      <c r="A33" s="7" t="s">
        <v>38</v>
      </c>
      <c r="B33" s="8">
        <v>0</v>
      </c>
      <c r="C33" s="8">
        <v>0</v>
      </c>
      <c r="D33" s="20" t="e">
        <f t="shared" si="0"/>
        <v>#DIV/0!</v>
      </c>
    </row>
    <row r="34" spans="1:4" ht="13.5" hidden="1">
      <c r="A34" s="7" t="s">
        <v>30</v>
      </c>
      <c r="B34" s="8">
        <v>0</v>
      </c>
      <c r="C34" s="8">
        <v>0</v>
      </c>
      <c r="D34" s="20" t="e">
        <f t="shared" si="0"/>
        <v>#DIV/0!</v>
      </c>
    </row>
    <row r="35" spans="1:4" ht="13.5">
      <c r="A35" s="7" t="s">
        <v>54</v>
      </c>
      <c r="B35" s="8">
        <v>5</v>
      </c>
      <c r="C35" s="8">
        <v>5</v>
      </c>
      <c r="D35" s="20">
        <f t="shared" si="0"/>
        <v>100</v>
      </c>
    </row>
    <row r="36" spans="1:4" ht="13.5" hidden="1">
      <c r="A36" s="7" t="s">
        <v>31</v>
      </c>
      <c r="B36" s="8">
        <v>0</v>
      </c>
      <c r="C36" s="8">
        <v>0</v>
      </c>
      <c r="D36" s="20" t="e">
        <f t="shared" si="0"/>
        <v>#DIV/0!</v>
      </c>
    </row>
    <row r="37" spans="1:4" ht="13.5" hidden="1">
      <c r="A37" s="10"/>
      <c r="B37" s="11"/>
      <c r="C37" s="11"/>
      <c r="D37" s="20" t="e">
        <f t="shared" si="0"/>
        <v>#DIV/0!</v>
      </c>
    </row>
    <row r="38" spans="1:4" ht="13.5" hidden="1">
      <c r="A38" s="10"/>
      <c r="B38" s="11">
        <v>0</v>
      </c>
      <c r="C38" s="11">
        <v>0</v>
      </c>
      <c r="D38" s="20" t="e">
        <f t="shared" si="0"/>
        <v>#DIV/0!</v>
      </c>
    </row>
    <row r="39" spans="1:4" ht="13.5">
      <c r="A39" s="10" t="s">
        <v>64</v>
      </c>
      <c r="B39" s="11">
        <v>-33.8</v>
      </c>
      <c r="C39" s="11">
        <v>-68.6</v>
      </c>
      <c r="D39" s="20">
        <f t="shared" si="0"/>
        <v>202.9585798816568</v>
      </c>
    </row>
    <row r="40" spans="1:4" ht="14.25">
      <c r="A40" s="15" t="s">
        <v>11</v>
      </c>
      <c r="B40" s="18">
        <f>B28+B29+B37+B38</f>
        <v>9071.7</v>
      </c>
      <c r="C40" s="19">
        <f>C28+C29+C37+C38</f>
        <v>8681.4</v>
      </c>
      <c r="D40" s="19">
        <f t="shared" si="0"/>
        <v>95.69760904791823</v>
      </c>
    </row>
    <row r="41" spans="1:4" ht="13.5">
      <c r="A41" s="16" t="s">
        <v>13</v>
      </c>
      <c r="B41" s="23"/>
      <c r="C41" s="23"/>
      <c r="D41" s="9"/>
    </row>
    <row r="42" spans="1:4" s="26" customFormat="1" ht="13.5">
      <c r="A42" s="24" t="s">
        <v>14</v>
      </c>
      <c r="B42" s="25">
        <f>SUM(B43:B54)</f>
        <v>3720.7</v>
      </c>
      <c r="C42" s="25">
        <f>SUM(C43:C54)</f>
        <v>3706.7999999999997</v>
      </c>
      <c r="D42" s="19">
        <f aca="true" t="shared" si="1" ref="D42:D122">C42/B42*100</f>
        <v>99.62641438439003</v>
      </c>
    </row>
    <row r="43" spans="1:4" ht="13.5">
      <c r="A43" s="7" t="s">
        <v>15</v>
      </c>
      <c r="B43" s="23">
        <f>506+1047</f>
        <v>1553</v>
      </c>
      <c r="C43" s="23">
        <f>505.7+1046.6</f>
        <v>1552.3</v>
      </c>
      <c r="D43" s="9">
        <f t="shared" si="1"/>
        <v>99.95492594977463</v>
      </c>
    </row>
    <row r="44" spans="1:4" ht="13.5" hidden="1">
      <c r="A44" s="27" t="s">
        <v>39</v>
      </c>
      <c r="B44" s="23">
        <v>49</v>
      </c>
      <c r="C44" s="23">
        <v>48.1</v>
      </c>
      <c r="D44" s="9">
        <f t="shared" si="1"/>
        <v>98.16326530612245</v>
      </c>
    </row>
    <row r="45" spans="1:4" ht="13.5">
      <c r="A45" s="7" t="s">
        <v>40</v>
      </c>
      <c r="B45" s="23">
        <f>152+311</f>
        <v>463</v>
      </c>
      <c r="C45" s="23">
        <f>151.5+310.5</f>
        <v>462</v>
      </c>
      <c r="D45" s="9">
        <f t="shared" si="1"/>
        <v>99.78401727861771</v>
      </c>
    </row>
    <row r="46" spans="1:4" ht="13.5" hidden="1">
      <c r="A46" s="27" t="s">
        <v>41</v>
      </c>
      <c r="B46" s="23">
        <v>79</v>
      </c>
      <c r="C46" s="23">
        <v>79</v>
      </c>
      <c r="D46" s="9">
        <f t="shared" si="1"/>
        <v>100</v>
      </c>
    </row>
    <row r="47" spans="1:4" ht="13.5" hidden="1">
      <c r="A47" s="27" t="s">
        <v>42</v>
      </c>
      <c r="B47" s="23">
        <v>11</v>
      </c>
      <c r="C47" s="23">
        <v>10.6</v>
      </c>
      <c r="D47" s="9">
        <f t="shared" si="1"/>
        <v>96.36363636363636</v>
      </c>
    </row>
    <row r="48" spans="1:4" ht="13.5">
      <c r="A48" s="7" t="s">
        <v>16</v>
      </c>
      <c r="B48" s="23">
        <f>54+899</f>
        <v>953</v>
      </c>
      <c r="C48" s="23">
        <f>53.7+897.6</f>
        <v>951.3000000000001</v>
      </c>
      <c r="D48" s="9">
        <f t="shared" si="1"/>
        <v>99.82161594963274</v>
      </c>
    </row>
    <row r="49" spans="1:4" ht="13.5">
      <c r="A49" s="7" t="s">
        <v>18</v>
      </c>
      <c r="B49" s="23">
        <f>47+105+16.6+26.1</f>
        <v>194.7</v>
      </c>
      <c r="C49" s="23">
        <f>47+104.6+16.6+26.1</f>
        <v>194.29999999999998</v>
      </c>
      <c r="D49" s="9">
        <f t="shared" si="1"/>
        <v>99.79455572675911</v>
      </c>
    </row>
    <row r="50" spans="1:4" ht="13.5" hidden="1">
      <c r="A50" s="33" t="s">
        <v>43</v>
      </c>
      <c r="B50" s="23">
        <f>67+192</f>
        <v>259</v>
      </c>
      <c r="C50" s="23">
        <f>66.2+191.8</f>
        <v>258</v>
      </c>
      <c r="D50" s="9">
        <f t="shared" si="1"/>
        <v>99.61389961389962</v>
      </c>
    </row>
    <row r="51" spans="1:4" ht="13.5" hidden="1">
      <c r="A51" s="27" t="s">
        <v>44</v>
      </c>
      <c r="B51" s="23">
        <v>16</v>
      </c>
      <c r="C51" s="23">
        <v>16</v>
      </c>
      <c r="D51" s="9">
        <f t="shared" si="1"/>
        <v>100</v>
      </c>
    </row>
    <row r="52" spans="1:4" ht="13.5" hidden="1">
      <c r="A52" s="27" t="s">
        <v>45</v>
      </c>
      <c r="B52" s="23">
        <f>1+103+1</f>
        <v>105</v>
      </c>
      <c r="C52" s="23">
        <f>0.5+102.5+0.5</f>
        <v>103.5</v>
      </c>
      <c r="D52" s="9">
        <f t="shared" si="1"/>
        <v>98.57142857142858</v>
      </c>
    </row>
    <row r="53" spans="1:4" ht="13.5" hidden="1">
      <c r="A53" s="7" t="s">
        <v>56</v>
      </c>
      <c r="B53" s="23">
        <v>0</v>
      </c>
      <c r="C53" s="23">
        <v>0</v>
      </c>
      <c r="D53" s="13" t="e">
        <f t="shared" si="1"/>
        <v>#DIV/0!</v>
      </c>
    </row>
    <row r="54" spans="1:4" ht="13.5" hidden="1">
      <c r="A54" s="33" t="s">
        <v>48</v>
      </c>
      <c r="B54" s="23">
        <f>25+5+6+2</f>
        <v>38</v>
      </c>
      <c r="C54" s="23">
        <f>22.6+5+3+1.1</f>
        <v>31.700000000000003</v>
      </c>
      <c r="D54" s="20">
        <f t="shared" si="1"/>
        <v>83.42105263157895</v>
      </c>
    </row>
    <row r="55" spans="1:4" s="26" customFormat="1" ht="13.5">
      <c r="A55" s="24" t="s">
        <v>20</v>
      </c>
      <c r="B55" s="25">
        <f>SUM(B56:B67)</f>
        <v>244.00000000000003</v>
      </c>
      <c r="C55" s="25">
        <f>SUM(C56:C67)</f>
        <v>244.00000000000003</v>
      </c>
      <c r="D55" s="19">
        <f t="shared" si="1"/>
        <v>100</v>
      </c>
    </row>
    <row r="56" spans="1:4" ht="13.5">
      <c r="A56" s="7" t="s">
        <v>15</v>
      </c>
      <c r="B56" s="23">
        <v>139.3</v>
      </c>
      <c r="C56" s="23">
        <v>139.3</v>
      </c>
      <c r="D56" s="9">
        <f t="shared" si="1"/>
        <v>100</v>
      </c>
    </row>
    <row r="57" spans="1:4" ht="13.5" hidden="1">
      <c r="A57" s="27" t="s">
        <v>39</v>
      </c>
      <c r="B57" s="23">
        <v>30.8</v>
      </c>
      <c r="C57" s="23">
        <v>30.8</v>
      </c>
      <c r="D57" s="9">
        <f t="shared" si="1"/>
        <v>100</v>
      </c>
    </row>
    <row r="58" spans="1:4" ht="13.5">
      <c r="A58" s="7" t="s">
        <v>40</v>
      </c>
      <c r="B58" s="23">
        <v>43.6</v>
      </c>
      <c r="C58" s="23">
        <v>43.6</v>
      </c>
      <c r="D58" s="9">
        <f t="shared" si="1"/>
        <v>100</v>
      </c>
    </row>
    <row r="59" spans="1:4" ht="13.5" customHeight="1" hidden="1">
      <c r="A59" s="27" t="s">
        <v>41</v>
      </c>
      <c r="B59" s="23">
        <v>3.5</v>
      </c>
      <c r="C59" s="23">
        <v>3.5</v>
      </c>
      <c r="D59" s="9">
        <f t="shared" si="1"/>
        <v>100</v>
      </c>
    </row>
    <row r="60" spans="1:4" ht="13.5" customHeight="1" hidden="1">
      <c r="A60" s="27" t="s">
        <v>42</v>
      </c>
      <c r="B60" s="23">
        <v>5.1</v>
      </c>
      <c r="C60" s="23">
        <v>5.1</v>
      </c>
      <c r="D60" s="9">
        <f t="shared" si="1"/>
        <v>100</v>
      </c>
    </row>
    <row r="61" spans="1:4" ht="13.5" customHeight="1">
      <c r="A61" s="7" t="s">
        <v>16</v>
      </c>
      <c r="B61" s="23">
        <v>6.8</v>
      </c>
      <c r="C61" s="23">
        <v>6.8</v>
      </c>
      <c r="D61" s="9">
        <f t="shared" si="1"/>
        <v>100</v>
      </c>
    </row>
    <row r="62" spans="1:4" ht="13.5" customHeight="1" hidden="1">
      <c r="A62" s="7" t="s">
        <v>18</v>
      </c>
      <c r="B62" s="23">
        <v>0</v>
      </c>
      <c r="C62" s="23">
        <v>0</v>
      </c>
      <c r="D62" s="9" t="e">
        <f t="shared" si="1"/>
        <v>#DIV/0!</v>
      </c>
    </row>
    <row r="63" spans="1:4" ht="13.5" customHeight="1" hidden="1">
      <c r="A63" s="27" t="s">
        <v>43</v>
      </c>
      <c r="B63" s="23">
        <v>0</v>
      </c>
      <c r="C63" s="23">
        <v>0</v>
      </c>
      <c r="D63" s="9" t="e">
        <f t="shared" si="1"/>
        <v>#DIV/0!</v>
      </c>
    </row>
    <row r="64" spans="1:4" ht="13.5" customHeight="1" hidden="1">
      <c r="A64" s="27" t="s">
        <v>44</v>
      </c>
      <c r="B64" s="23">
        <v>0</v>
      </c>
      <c r="C64" s="23">
        <v>0</v>
      </c>
      <c r="D64" s="9" t="e">
        <f t="shared" si="1"/>
        <v>#DIV/0!</v>
      </c>
    </row>
    <row r="65" spans="1:4" ht="13.5" customHeight="1" hidden="1">
      <c r="A65" s="27" t="s">
        <v>45</v>
      </c>
      <c r="B65" s="23">
        <v>0.5</v>
      </c>
      <c r="C65" s="23">
        <v>0.5</v>
      </c>
      <c r="D65" s="9">
        <f t="shared" si="1"/>
        <v>100</v>
      </c>
    </row>
    <row r="66" spans="1:4" ht="13.5" customHeight="1" hidden="1">
      <c r="A66" s="7" t="s">
        <v>17</v>
      </c>
      <c r="B66" s="23">
        <v>0</v>
      </c>
      <c r="C66" s="23">
        <v>0</v>
      </c>
      <c r="D66" s="9" t="e">
        <f t="shared" si="1"/>
        <v>#DIV/0!</v>
      </c>
    </row>
    <row r="67" spans="1:4" ht="13.5" customHeight="1" hidden="1">
      <c r="A67" s="33" t="s">
        <v>46</v>
      </c>
      <c r="B67" s="23">
        <v>14.4</v>
      </c>
      <c r="C67" s="23">
        <v>14.4</v>
      </c>
      <c r="D67" s="9">
        <f t="shared" si="1"/>
        <v>100</v>
      </c>
    </row>
    <row r="68" spans="1:4" s="26" customFormat="1" ht="13.5">
      <c r="A68" s="24" t="s">
        <v>19</v>
      </c>
      <c r="B68" s="25">
        <f>SUM(B69:B73)</f>
        <v>92.5</v>
      </c>
      <c r="C68" s="25">
        <f>SUM(C69:C73)</f>
        <v>69</v>
      </c>
      <c r="D68" s="19">
        <f t="shared" si="1"/>
        <v>74.5945945945946</v>
      </c>
    </row>
    <row r="69" spans="1:4" s="26" customFormat="1" ht="13.5" hidden="1">
      <c r="A69" s="24">
        <v>225</v>
      </c>
      <c r="B69" s="25">
        <f>17.5</f>
        <v>17.5</v>
      </c>
      <c r="C69" s="25">
        <f>14.2</f>
        <v>14.2</v>
      </c>
      <c r="D69" s="19">
        <f t="shared" si="1"/>
        <v>81.14285714285714</v>
      </c>
    </row>
    <row r="70" spans="1:4" s="26" customFormat="1" ht="13.5" hidden="1">
      <c r="A70" s="24">
        <v>226</v>
      </c>
      <c r="B70" s="25">
        <f>9+2+2</f>
        <v>13</v>
      </c>
      <c r="C70" s="25">
        <f>2.5</f>
        <v>2.5</v>
      </c>
      <c r="D70" s="19">
        <f t="shared" si="1"/>
        <v>19.230769230769234</v>
      </c>
    </row>
    <row r="71" spans="1:4" s="26" customFormat="1" ht="13.5" hidden="1">
      <c r="A71" s="24">
        <v>290</v>
      </c>
      <c r="B71" s="25">
        <f>10+1</f>
        <v>11</v>
      </c>
      <c r="C71" s="25">
        <f>10+0.3</f>
        <v>10.3</v>
      </c>
      <c r="D71" s="19">
        <f t="shared" si="1"/>
        <v>93.63636363636364</v>
      </c>
    </row>
    <row r="72" spans="1:4" s="26" customFormat="1" ht="13.5" hidden="1">
      <c r="A72" s="24">
        <v>251</v>
      </c>
      <c r="B72" s="25">
        <v>42</v>
      </c>
      <c r="C72" s="25">
        <v>42</v>
      </c>
      <c r="D72" s="19"/>
    </row>
    <row r="73" spans="1:4" s="26" customFormat="1" ht="13.5" hidden="1">
      <c r="A73" s="24">
        <v>340</v>
      </c>
      <c r="B73" s="25">
        <f>5+4</f>
        <v>9</v>
      </c>
      <c r="C73" s="25">
        <v>0</v>
      </c>
      <c r="D73" s="19">
        <f t="shared" si="1"/>
        <v>0</v>
      </c>
    </row>
    <row r="74" spans="1:4" s="26" customFormat="1" ht="13.5">
      <c r="A74" s="24" t="s">
        <v>25</v>
      </c>
      <c r="B74" s="25">
        <f>SUM(B75:B76)</f>
        <v>624</v>
      </c>
      <c r="C74" s="25">
        <f>SUM(C75:C76)</f>
        <v>418.2</v>
      </c>
      <c r="D74" s="19">
        <f t="shared" si="1"/>
        <v>67.01923076923076</v>
      </c>
    </row>
    <row r="75" spans="1:4" s="26" customFormat="1" ht="13.5" hidden="1">
      <c r="A75" s="24">
        <v>225</v>
      </c>
      <c r="B75" s="25">
        <v>624</v>
      </c>
      <c r="C75" s="25">
        <v>418.2</v>
      </c>
      <c r="D75" s="19"/>
    </row>
    <row r="76" spans="1:4" s="26" customFormat="1" ht="13.5" hidden="1">
      <c r="A76" s="24">
        <v>226</v>
      </c>
      <c r="B76" s="25">
        <v>0</v>
      </c>
      <c r="C76" s="25">
        <v>0</v>
      </c>
      <c r="D76" s="19" t="e">
        <f t="shared" si="1"/>
        <v>#DIV/0!</v>
      </c>
    </row>
    <row r="77" spans="1:4" s="26" customFormat="1" ht="13.5">
      <c r="A77" s="24" t="s">
        <v>47</v>
      </c>
      <c r="B77" s="25">
        <f>SUM(B78:B83)</f>
        <v>2614</v>
      </c>
      <c r="C77" s="25">
        <f>SUM(C78:C83)</f>
        <v>2399</v>
      </c>
      <c r="D77" s="19">
        <f t="shared" si="1"/>
        <v>91.77505738332059</v>
      </c>
    </row>
    <row r="78" spans="1:4" ht="13.5">
      <c r="A78" s="7" t="s">
        <v>16</v>
      </c>
      <c r="B78" s="23">
        <v>452</v>
      </c>
      <c r="C78" s="23">
        <v>350.9</v>
      </c>
      <c r="D78" s="9">
        <f t="shared" si="1"/>
        <v>77.63274336283186</v>
      </c>
    </row>
    <row r="79" spans="1:4" ht="13.5">
      <c r="A79" s="7" t="s">
        <v>18</v>
      </c>
      <c r="B79" s="23">
        <f>100+15+1274+338+293+28+79</f>
        <v>2127</v>
      </c>
      <c r="C79" s="23">
        <f>49.9+1239.2+336.5+292.3+27.2+78.5</f>
        <v>2023.6000000000001</v>
      </c>
      <c r="D79" s="9">
        <f t="shared" si="1"/>
        <v>95.1386929948284</v>
      </c>
    </row>
    <row r="80" spans="1:4" ht="13.5" hidden="1">
      <c r="A80" s="27" t="s">
        <v>43</v>
      </c>
      <c r="B80" s="23">
        <v>0</v>
      </c>
      <c r="C80" s="23">
        <v>0</v>
      </c>
      <c r="D80" s="9" t="e">
        <f t="shared" si="1"/>
        <v>#DIV/0!</v>
      </c>
    </row>
    <row r="81" spans="1:4" ht="13.5" hidden="1">
      <c r="A81" s="27" t="s">
        <v>45</v>
      </c>
      <c r="B81" s="23">
        <f>1+3</f>
        <v>4</v>
      </c>
      <c r="C81" s="23">
        <f>0.2+2.2</f>
        <v>2.4000000000000004</v>
      </c>
      <c r="D81" s="9">
        <f t="shared" si="1"/>
        <v>60.00000000000001</v>
      </c>
    </row>
    <row r="82" spans="1:4" ht="13.5" hidden="1">
      <c r="A82" s="7" t="s">
        <v>17</v>
      </c>
      <c r="B82" s="23">
        <v>0</v>
      </c>
      <c r="C82" s="23">
        <v>0</v>
      </c>
      <c r="D82" s="9" t="e">
        <f t="shared" si="1"/>
        <v>#DIV/0!</v>
      </c>
    </row>
    <row r="83" spans="1:4" s="36" customFormat="1" ht="13.5" hidden="1">
      <c r="A83" s="33" t="s">
        <v>46</v>
      </c>
      <c r="B83" s="35">
        <f>5+11+2+3+10</f>
        <v>31</v>
      </c>
      <c r="C83" s="35">
        <f>4.7+10.2+2+0+5.2</f>
        <v>22.099999999999998</v>
      </c>
      <c r="D83" s="20">
        <f t="shared" si="1"/>
        <v>71.29032258064515</v>
      </c>
    </row>
    <row r="84" spans="1:4" s="26" customFormat="1" ht="13.5">
      <c r="A84" s="24" t="s">
        <v>26</v>
      </c>
      <c r="B84" s="25">
        <f>SUM(B85)</f>
        <v>2</v>
      </c>
      <c r="C84" s="25">
        <f>SUM(C85)</f>
        <v>0.9</v>
      </c>
      <c r="D84" s="28">
        <f t="shared" si="1"/>
        <v>45</v>
      </c>
    </row>
    <row r="85" spans="1:4" ht="13.5" hidden="1">
      <c r="A85" s="7">
        <v>340</v>
      </c>
      <c r="B85" s="23">
        <v>2</v>
      </c>
      <c r="C85" s="23">
        <v>0.9</v>
      </c>
      <c r="D85" s="20"/>
    </row>
    <row r="86" spans="1:4" s="26" customFormat="1" ht="27">
      <c r="A86" s="29" t="s">
        <v>27</v>
      </c>
      <c r="B86" s="30">
        <f>SUM(B87:B99)</f>
        <v>2303</v>
      </c>
      <c r="C86" s="30">
        <f>SUM(C87:C99)</f>
        <v>2054.4</v>
      </c>
      <c r="D86" s="31">
        <f t="shared" si="1"/>
        <v>89.20538428137212</v>
      </c>
    </row>
    <row r="87" spans="1:4" ht="13.5" hidden="1">
      <c r="A87" s="7" t="s">
        <v>15</v>
      </c>
      <c r="B87" s="23">
        <v>0</v>
      </c>
      <c r="C87" s="23"/>
      <c r="D87" s="9" t="e">
        <f t="shared" si="1"/>
        <v>#DIV/0!</v>
      </c>
    </row>
    <row r="88" spans="1:4" ht="13.5" hidden="1">
      <c r="A88" s="27" t="s">
        <v>39</v>
      </c>
      <c r="B88" s="23">
        <v>62</v>
      </c>
      <c r="C88" s="23">
        <v>56.7</v>
      </c>
      <c r="D88" s="9">
        <f t="shared" si="1"/>
        <v>91.45161290322581</v>
      </c>
    </row>
    <row r="89" spans="1:4" ht="13.5" hidden="1">
      <c r="A89" s="7" t="s">
        <v>40</v>
      </c>
      <c r="B89" s="23">
        <v>0</v>
      </c>
      <c r="C89" s="23"/>
      <c r="D89" s="9" t="e">
        <f t="shared" si="1"/>
        <v>#DIV/0!</v>
      </c>
    </row>
    <row r="90" spans="1:4" ht="13.5" hidden="1">
      <c r="A90" s="27" t="s">
        <v>41</v>
      </c>
      <c r="B90" s="23">
        <v>0</v>
      </c>
      <c r="C90" s="23"/>
      <c r="D90" s="9" t="e">
        <f t="shared" si="1"/>
        <v>#DIV/0!</v>
      </c>
    </row>
    <row r="91" spans="1:4" ht="13.5" hidden="1">
      <c r="A91" s="27" t="s">
        <v>42</v>
      </c>
      <c r="B91" s="23">
        <v>0</v>
      </c>
      <c r="C91" s="23"/>
      <c r="D91" s="9" t="e">
        <f t="shared" si="1"/>
        <v>#DIV/0!</v>
      </c>
    </row>
    <row r="92" spans="1:4" ht="13.5" hidden="1">
      <c r="A92" s="7" t="s">
        <v>16</v>
      </c>
      <c r="B92" s="23">
        <v>0</v>
      </c>
      <c r="C92" s="23"/>
      <c r="D92" s="9" t="e">
        <f t="shared" si="1"/>
        <v>#DIV/0!</v>
      </c>
    </row>
    <row r="93" spans="1:4" ht="13.5" hidden="1">
      <c r="A93" s="7" t="s">
        <v>18</v>
      </c>
      <c r="B93" s="23">
        <v>0</v>
      </c>
      <c r="C93" s="23"/>
      <c r="D93" s="9" t="e">
        <f t="shared" si="1"/>
        <v>#DIV/0!</v>
      </c>
    </row>
    <row r="94" spans="1:4" ht="13.5" hidden="1">
      <c r="A94" s="27" t="s">
        <v>43</v>
      </c>
      <c r="B94" s="23">
        <v>1</v>
      </c>
      <c r="C94" s="23">
        <v>1</v>
      </c>
      <c r="D94" s="9">
        <f t="shared" si="1"/>
        <v>100</v>
      </c>
    </row>
    <row r="95" spans="1:4" ht="13.5" hidden="1">
      <c r="A95" s="33" t="s">
        <v>49</v>
      </c>
      <c r="B95" s="23">
        <f>1303+654+279</f>
        <v>2236</v>
      </c>
      <c r="C95" s="23">
        <f>1087.5+626.2+279</f>
        <v>1992.7</v>
      </c>
      <c r="D95" s="9"/>
    </row>
    <row r="96" spans="1:4" ht="13.5" hidden="1">
      <c r="A96" s="27" t="s">
        <v>44</v>
      </c>
      <c r="B96" s="23">
        <v>0</v>
      </c>
      <c r="C96" s="23"/>
      <c r="D96" s="9" t="e">
        <f t="shared" si="1"/>
        <v>#DIV/0!</v>
      </c>
    </row>
    <row r="97" spans="1:4" ht="13.5" hidden="1">
      <c r="A97" s="27" t="s">
        <v>45</v>
      </c>
      <c r="B97" s="23">
        <v>0</v>
      </c>
      <c r="C97" s="23"/>
      <c r="D97" s="9" t="e">
        <f t="shared" si="1"/>
        <v>#DIV/0!</v>
      </c>
    </row>
    <row r="98" spans="1:4" ht="13.5" hidden="1">
      <c r="A98" s="7" t="s">
        <v>17</v>
      </c>
      <c r="B98" s="23">
        <v>4</v>
      </c>
      <c r="C98" s="23">
        <v>4</v>
      </c>
      <c r="D98" s="9">
        <f t="shared" si="1"/>
        <v>100</v>
      </c>
    </row>
    <row r="99" spans="1:4" ht="13.5" hidden="1">
      <c r="A99" s="27" t="s">
        <v>46</v>
      </c>
      <c r="B99" s="23">
        <v>0</v>
      </c>
      <c r="C99" s="23"/>
      <c r="D99" s="9" t="e">
        <f t="shared" si="1"/>
        <v>#DIV/0!</v>
      </c>
    </row>
    <row r="100" spans="1:4" s="26" customFormat="1" ht="13.5">
      <c r="A100" s="24" t="s">
        <v>28</v>
      </c>
      <c r="B100" s="25">
        <f>SUM(B103:B104)</f>
        <v>10</v>
      </c>
      <c r="C100" s="25">
        <f>SUM(C103:C104)</f>
        <v>8</v>
      </c>
      <c r="D100" s="28">
        <f t="shared" si="1"/>
        <v>80</v>
      </c>
    </row>
    <row r="101" spans="1:4" ht="13.5" hidden="1">
      <c r="A101" s="7" t="s">
        <v>32</v>
      </c>
      <c r="B101" s="23">
        <v>0</v>
      </c>
      <c r="C101" s="23">
        <v>0</v>
      </c>
      <c r="D101" s="13" t="e">
        <f t="shared" si="1"/>
        <v>#DIV/0!</v>
      </c>
    </row>
    <row r="102" spans="1:4" ht="13.5" hidden="1">
      <c r="A102" s="7" t="s">
        <v>33</v>
      </c>
      <c r="B102" s="23">
        <v>0</v>
      </c>
      <c r="C102" s="23">
        <v>0</v>
      </c>
      <c r="D102" s="9" t="e">
        <f t="shared" si="1"/>
        <v>#DIV/0!</v>
      </c>
    </row>
    <row r="103" spans="1:4" ht="13.5" hidden="1">
      <c r="A103" s="7">
        <v>222</v>
      </c>
      <c r="B103" s="23">
        <v>7</v>
      </c>
      <c r="C103" s="23">
        <v>5</v>
      </c>
      <c r="D103" s="9">
        <f t="shared" si="1"/>
        <v>71.42857142857143</v>
      </c>
    </row>
    <row r="104" spans="1:4" ht="13.5" hidden="1">
      <c r="A104" s="7">
        <v>340</v>
      </c>
      <c r="B104" s="23">
        <v>3</v>
      </c>
      <c r="C104" s="23">
        <v>3</v>
      </c>
      <c r="D104" s="9">
        <f t="shared" si="1"/>
        <v>100</v>
      </c>
    </row>
    <row r="105" spans="1:4" ht="14.25">
      <c r="A105" s="15" t="s">
        <v>21</v>
      </c>
      <c r="B105" s="25">
        <f>B42+B55+B68+B74+B77+B84+B86+B100+B101+B102</f>
        <v>9610.2</v>
      </c>
      <c r="C105" s="25">
        <f>C42+C55+C68+C74+C77+C84+C86+C100+C101+C102</f>
        <v>8900.3</v>
      </c>
      <c r="D105" s="19">
        <f t="shared" si="1"/>
        <v>92.61305696031299</v>
      </c>
    </row>
    <row r="106" spans="1:4" ht="14.25">
      <c r="A106" s="17" t="s">
        <v>22</v>
      </c>
      <c r="B106" s="32"/>
      <c r="C106" s="32"/>
      <c r="D106" s="9"/>
    </row>
    <row r="107" spans="1:4" ht="13.5">
      <c r="A107" s="7" t="s">
        <v>15</v>
      </c>
      <c r="B107" s="23">
        <f aca="true" t="shared" si="2" ref="B107:C110">B43+B56+B87</f>
        <v>1692.3</v>
      </c>
      <c r="C107" s="23">
        <f t="shared" si="2"/>
        <v>1691.6</v>
      </c>
      <c r="D107" s="9">
        <f t="shared" si="1"/>
        <v>99.95863617561898</v>
      </c>
    </row>
    <row r="108" spans="1:4" ht="13.5" customHeight="1" hidden="1">
      <c r="A108" s="27" t="s">
        <v>39</v>
      </c>
      <c r="B108" s="23">
        <f t="shared" si="2"/>
        <v>141.8</v>
      </c>
      <c r="C108" s="23">
        <f t="shared" si="2"/>
        <v>135.60000000000002</v>
      </c>
      <c r="D108" s="9">
        <f t="shared" si="1"/>
        <v>95.62764456981665</v>
      </c>
    </row>
    <row r="109" spans="1:4" ht="13.5" customHeight="1">
      <c r="A109" s="7" t="s">
        <v>40</v>
      </c>
      <c r="B109" s="23">
        <f t="shared" si="2"/>
        <v>506.6</v>
      </c>
      <c r="C109" s="23">
        <f t="shared" si="2"/>
        <v>505.6</v>
      </c>
      <c r="D109" s="9">
        <f t="shared" si="1"/>
        <v>99.8026056060008</v>
      </c>
    </row>
    <row r="110" spans="1:4" ht="13.5" customHeight="1" hidden="1">
      <c r="A110" s="27" t="s">
        <v>41</v>
      </c>
      <c r="B110" s="23">
        <f t="shared" si="2"/>
        <v>82.5</v>
      </c>
      <c r="C110" s="23">
        <f t="shared" si="2"/>
        <v>82.5</v>
      </c>
      <c r="D110" s="9">
        <f t="shared" si="1"/>
        <v>100</v>
      </c>
    </row>
    <row r="111" spans="1:4" ht="13.5" customHeight="1" hidden="1">
      <c r="A111" s="27" t="s">
        <v>42</v>
      </c>
      <c r="B111" s="23">
        <f>B47+B60+B91+B103</f>
        <v>23.1</v>
      </c>
      <c r="C111" s="23">
        <f>C47+C60+C91+C103</f>
        <v>20.7</v>
      </c>
      <c r="D111" s="9">
        <f t="shared" si="1"/>
        <v>89.6103896103896</v>
      </c>
    </row>
    <row r="112" spans="1:4" ht="13.5" customHeight="1">
      <c r="A112" s="7" t="s">
        <v>16</v>
      </c>
      <c r="B112" s="23">
        <f>B48+B61+B78+B92</f>
        <v>1411.8</v>
      </c>
      <c r="C112" s="23">
        <f>C48+C61+C78+C92</f>
        <v>1309</v>
      </c>
      <c r="D112" s="9">
        <f t="shared" si="1"/>
        <v>92.71851537044907</v>
      </c>
    </row>
    <row r="113" spans="1:4" ht="13.5" customHeight="1">
      <c r="A113" s="7" t="s">
        <v>18</v>
      </c>
      <c r="B113" s="23">
        <f>B49+B62+B69+B79+B93+B75</f>
        <v>2963.2</v>
      </c>
      <c r="C113" s="23">
        <f>C49+C62+C69+C79+C93+C75</f>
        <v>2650.2999999999997</v>
      </c>
      <c r="D113" s="9">
        <f t="shared" si="1"/>
        <v>89.440469762419</v>
      </c>
    </row>
    <row r="114" spans="1:4" s="40" customFormat="1" ht="13.5" customHeight="1" hidden="1">
      <c r="A114" s="27" t="s">
        <v>43</v>
      </c>
      <c r="B114" s="38">
        <f>B50+B63+B70+B76+B80+B94</f>
        <v>273</v>
      </c>
      <c r="C114" s="38">
        <f>C50+C63+C70+C76+C80+C94</f>
        <v>261.5</v>
      </c>
      <c r="D114" s="39">
        <f t="shared" si="1"/>
        <v>95.7875457875458</v>
      </c>
    </row>
    <row r="115" spans="1:4" ht="27">
      <c r="A115" s="34" t="s">
        <v>50</v>
      </c>
      <c r="B115" s="23">
        <f>B95</f>
        <v>2236</v>
      </c>
      <c r="C115" s="23">
        <f>C95</f>
        <v>1992.7</v>
      </c>
      <c r="D115" s="9">
        <f t="shared" si="1"/>
        <v>89.11896243291592</v>
      </c>
    </row>
    <row r="116" spans="1:4" ht="13.5" customHeight="1" hidden="1">
      <c r="A116" s="27" t="s">
        <v>44</v>
      </c>
      <c r="B116" s="23">
        <f>B51+B72+B96</f>
        <v>58</v>
      </c>
      <c r="C116" s="23">
        <f>C51+C72+C96</f>
        <v>58</v>
      </c>
      <c r="D116" s="9">
        <f t="shared" si="1"/>
        <v>100</v>
      </c>
    </row>
    <row r="117" spans="1:4" s="40" customFormat="1" ht="13.5" customHeight="1" hidden="1">
      <c r="A117" s="27" t="s">
        <v>45</v>
      </c>
      <c r="B117" s="38">
        <f>B52+B65+B71+B81+B97</f>
        <v>120.5</v>
      </c>
      <c r="C117" s="38">
        <f>C52+C65+C71+C81+C97</f>
        <v>116.7</v>
      </c>
      <c r="D117" s="39">
        <f t="shared" si="1"/>
        <v>96.84647302904564</v>
      </c>
    </row>
    <row r="118" spans="1:4" s="40" customFormat="1" ht="13.5" customHeight="1" hidden="1">
      <c r="A118" s="27" t="s">
        <v>17</v>
      </c>
      <c r="B118" s="38">
        <f>B53+B66+B82+B98</f>
        <v>4</v>
      </c>
      <c r="C118" s="38">
        <f>C53+C66+C82+C98</f>
        <v>4</v>
      </c>
      <c r="D118" s="39">
        <f t="shared" si="1"/>
        <v>100</v>
      </c>
    </row>
    <row r="119" spans="1:4" s="40" customFormat="1" ht="13.5" customHeight="1" hidden="1">
      <c r="A119" s="27" t="s">
        <v>46</v>
      </c>
      <c r="B119" s="38">
        <f>B54+B67+B73+B83+B85+B99+B104</f>
        <v>97.4</v>
      </c>
      <c r="C119" s="38">
        <f>C54+C67+C73+C83+C85+C99+C104</f>
        <v>72.10000000000001</v>
      </c>
      <c r="D119" s="39">
        <f t="shared" si="1"/>
        <v>74.02464065708419</v>
      </c>
    </row>
    <row r="120" spans="1:4" ht="13.5" customHeight="1">
      <c r="A120" s="7" t="s">
        <v>34</v>
      </c>
      <c r="B120" s="8">
        <v>5</v>
      </c>
      <c r="C120" s="8">
        <v>5</v>
      </c>
      <c r="D120" s="9">
        <f t="shared" si="1"/>
        <v>100</v>
      </c>
    </row>
    <row r="121" spans="1:4" ht="13.5" customHeight="1">
      <c r="A121" s="7" t="s">
        <v>35</v>
      </c>
      <c r="B121" s="8">
        <v>1</v>
      </c>
      <c r="C121" s="8">
        <v>1</v>
      </c>
      <c r="D121" s="9">
        <f t="shared" si="1"/>
        <v>100</v>
      </c>
    </row>
    <row r="122" spans="1:4" ht="13.5" customHeight="1">
      <c r="A122" s="7" t="s">
        <v>36</v>
      </c>
      <c r="B122" s="8">
        <v>6.8</v>
      </c>
      <c r="C122" s="8">
        <v>5.3</v>
      </c>
      <c r="D122" s="9">
        <f t="shared" si="1"/>
        <v>77.94117647058823</v>
      </c>
    </row>
    <row r="124" spans="1:4" ht="13.5">
      <c r="A124" s="41" t="s">
        <v>24</v>
      </c>
      <c r="B124" s="41"/>
      <c r="C124" s="41"/>
      <c r="D124" s="41"/>
    </row>
  </sheetData>
  <sheetProtection/>
  <mergeCells count="3">
    <mergeCell ref="A8:D8"/>
    <mergeCell ref="A9:D9"/>
    <mergeCell ref="A124:D124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6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2014-04-11T07:09:30Z</dcterms:modified>
  <cp:category/>
  <cp:version/>
  <cp:contentType/>
  <cp:contentStatus/>
</cp:coreProperties>
</file>